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Ё\Проект закона об областном бюджете на 2019 год\Документы и материалы\16. Расчеты и методики МБТ\2. Субвенции\"/>
    </mc:Choice>
  </mc:AlternateContent>
  <bookViews>
    <workbookView xWindow="480" yWindow="255" windowWidth="18195" windowHeight="11025" tabRatio="786"/>
  </bookViews>
  <sheets>
    <sheet name="финансы 2019" sheetId="7" r:id="rId1"/>
    <sheet name="финансы 2020" sheetId="9" r:id="rId2"/>
    <sheet name="финансы 2021" sheetId="11" r:id="rId3"/>
  </sheets>
  <definedNames>
    <definedName name="_xlnm.Print_Area" localSheetId="2">'финансы 2021'!$A$1:$P$42</definedName>
  </definedNames>
  <calcPr calcId="152511"/>
</workbook>
</file>

<file path=xl/calcChain.xml><?xml version="1.0" encoding="utf-8"?>
<calcChain xmlns="http://schemas.openxmlformats.org/spreadsheetml/2006/main">
  <c r="P18" i="9" l="1"/>
  <c r="L5" i="9" l="1"/>
  <c r="K67" i="7"/>
  <c r="K68" i="7"/>
  <c r="K69" i="7"/>
  <c r="K70" i="7"/>
  <c r="K71" i="7"/>
  <c r="L66" i="7"/>
  <c r="J55" i="7" l="1"/>
  <c r="J27" i="11" l="1"/>
  <c r="J35" i="11"/>
  <c r="K29" i="11"/>
  <c r="K28" i="11"/>
  <c r="M40" i="9"/>
  <c r="M39" i="9"/>
  <c r="M38" i="9"/>
  <c r="J27" i="9"/>
  <c r="L27" i="9" s="1"/>
  <c r="C13" i="9"/>
  <c r="J37" i="9"/>
  <c r="M37" i="9" s="1"/>
  <c r="K28" i="9"/>
  <c r="K30" i="9"/>
  <c r="K29" i="9"/>
  <c r="I16" i="9"/>
  <c r="C16" i="9"/>
  <c r="I12" i="9"/>
  <c r="C12" i="9"/>
  <c r="I11" i="9"/>
  <c r="I9" i="9"/>
  <c r="C9" i="9"/>
  <c r="I8" i="9"/>
  <c r="C8" i="9"/>
  <c r="P40" i="7"/>
  <c r="F40" i="7"/>
  <c r="I38" i="7"/>
  <c r="I35" i="7"/>
  <c r="I34" i="7"/>
  <c r="I32" i="7"/>
  <c r="C18" i="9" l="1"/>
  <c r="L28" i="9"/>
  <c r="L30" i="9"/>
  <c r="L29" i="9"/>
  <c r="N13" i="9"/>
  <c r="N14" i="9"/>
  <c r="N5" i="9"/>
  <c r="N10" i="9"/>
  <c r="M36" i="9"/>
  <c r="M42" i="9" s="1"/>
  <c r="L26" i="9"/>
  <c r="L25" i="9" s="1"/>
  <c r="J66" i="7"/>
  <c r="N16" i="9" l="1"/>
  <c r="K66" i="7"/>
  <c r="N6" i="9"/>
  <c r="N9" i="9"/>
  <c r="N17" i="9"/>
  <c r="N15" i="9"/>
  <c r="N11" i="9"/>
  <c r="N7" i="9"/>
  <c r="N8" i="9"/>
  <c r="N12" i="9"/>
  <c r="N18" i="9" l="1"/>
  <c r="J65" i="7" l="1"/>
  <c r="I33" i="7" l="1"/>
  <c r="C35" i="7"/>
  <c r="C32" i="7"/>
  <c r="C38" i="7"/>
  <c r="C33" i="7"/>
  <c r="C40" i="7" l="1"/>
  <c r="I40" i="7"/>
  <c r="N37" i="7" l="1"/>
  <c r="N39" i="7"/>
  <c r="N30" i="7"/>
  <c r="N32" i="7"/>
  <c r="N31" i="7"/>
  <c r="N35" i="7"/>
  <c r="N36" i="7"/>
  <c r="N34" i="7"/>
  <c r="N38" i="7"/>
  <c r="N33" i="7" l="1"/>
  <c r="N40" i="7" s="1"/>
</calcChain>
</file>

<file path=xl/sharedStrings.xml><?xml version="1.0" encoding="utf-8"?>
<sst xmlns="http://schemas.openxmlformats.org/spreadsheetml/2006/main" count="213" uniqueCount="95">
  <si>
    <t>№ п/п</t>
  </si>
  <si>
    <t>Объем субвенции для обслуживания действующих скотомогильников</t>
  </si>
  <si>
    <t>Объем субвенции для обслуживания закрытых скотомогильников</t>
  </si>
  <si>
    <t>Общий объем субвенций, предоставляемых на выполнение государственных полномочий (рублей)</t>
  </si>
  <si>
    <t>Общий размер  субвенции на выполнение государственных полномочий (рублей)</t>
  </si>
  <si>
    <t>Предлагается в проект закона (тыс. рублей)</t>
  </si>
  <si>
    <t>Сумма субвенции (рублей)</t>
  </si>
  <si>
    <t>Земельный налог</t>
  </si>
  <si>
    <t>Всего:</t>
  </si>
  <si>
    <t>Количество скотомогильников</t>
  </si>
  <si>
    <t>Стоимость единицы работ (тыс. рублей)</t>
  </si>
  <si>
    <t>Объем финансовых средств (тыс.рублей)</t>
  </si>
  <si>
    <t>Финансовые средства областного бюджета на скотомогильники</t>
  </si>
  <si>
    <t>Средства на проведение экспертизы смет (1% от сметы)</t>
  </si>
  <si>
    <t>Количество скотомогиль-ников</t>
  </si>
  <si>
    <t>Средства на закрытие скотомогильников:</t>
  </si>
  <si>
    <t>Базовый норматив затрат (рублей)</t>
  </si>
  <si>
    <t>Закрытый скотомогильник с забором и рвом</t>
  </si>
  <si>
    <t>Закрытый скотомогильник курган</t>
  </si>
  <si>
    <t>Размер субвенции на администри-рование  государственных полномочий (рублей)</t>
  </si>
  <si>
    <t>Средства на ремонт скотомогильников с оформленными земельными участками:</t>
  </si>
  <si>
    <t>Планируемые финансовые затраты на ремонт скотомогильников в 2019 году</t>
  </si>
  <si>
    <t>Планируемые финансовые затраты на закрытие скотомогильников в 2019 году</t>
  </si>
  <si>
    <t>Всего потребуется финансовых средств на скотомогильники</t>
  </si>
  <si>
    <t>Расчет субвенций, предоставляемых бюджетам муниципальных районов и городских округов из областного бюджета для осуществления органами местного самоуправления муниципальных образований отдельных государственных полномочий по организации проведения на территории Оренбургской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сбора, утилизации и уничтожения биологических отходов на 2019 год</t>
  </si>
  <si>
    <t>Расчет субвенций, предоставляемых бюджетам муниципальных районов и городских округов из областного бюджета для осуществления органами местного самоуправления муниципальных образований отдельных государственных полномочий по организации проведения на территории Оренбургской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сбора, утилизации и уничтожения биологических отходов на 2020 год</t>
  </si>
  <si>
    <t>Планируемые финансовые затраты на ремонт скотомогильников в 2020 году</t>
  </si>
  <si>
    <t>Планируемые финансовые затраты на закрытие скотомогильников в 2020 году</t>
  </si>
  <si>
    <t>Расчет субвенций, предоставляемых бюджетам муниципальных районов и городских округов из областного бюджета для осуществления органами местного самоуправления муниципальных образований отдельных государственных полномочий по организации проведения на территории Оренбургской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сбора, утилизации и уничтожения биологических отходов на 2021 год</t>
  </si>
  <si>
    <t>Планируемые финансовые затраты на ремонт скотомогильников в 2021 году</t>
  </si>
  <si>
    <t>Планируемые финансовые затраты на закрытие скотомогильников в 2021 году</t>
  </si>
  <si>
    <t>Количество переданных  скотомогильников в 2016-2018 годах МО</t>
  </si>
  <si>
    <t>Базовый норматив затрат при эксплуатации одного скотомогильника (рублей)</t>
  </si>
  <si>
    <t>Общая сумма субвенции  по закрытым скотомогильникам  (рублей)</t>
  </si>
  <si>
    <t>Количество переданных  скотомогильников в 2016-2019 годах МО</t>
  </si>
  <si>
    <t>Количество переданных  скотомогильников в 2016-2020 годах МО</t>
  </si>
  <si>
    <t>Размер субвенции на администри-рование  государственных полномочий (рублей) 0,001</t>
  </si>
  <si>
    <t>Размер субвенции на администри-рование  государственных полномочий (рублей) 0,001%</t>
  </si>
  <si>
    <t>Всего</t>
  </si>
  <si>
    <t>Направления  расходования средств</t>
  </si>
  <si>
    <t>Адамовский район</t>
  </si>
  <si>
    <t>Акбулакский район</t>
  </si>
  <si>
    <t>Александровский район</t>
  </si>
  <si>
    <t>Асекеевский район</t>
  </si>
  <si>
    <t>Бузулукский район</t>
  </si>
  <si>
    <t>Кваркенский район</t>
  </si>
  <si>
    <t>Переволоцкий район</t>
  </si>
  <si>
    <t>Светлинский район</t>
  </si>
  <si>
    <t>Тоцкий район</t>
  </si>
  <si>
    <t>Шарлыкский район</t>
  </si>
  <si>
    <t>Бугурусланский район</t>
  </si>
  <si>
    <t>Гайский городской округ</t>
  </si>
  <si>
    <t>Красногвардейский район</t>
  </si>
  <si>
    <t>Абдулинский городской округ</t>
  </si>
  <si>
    <t>Грачевский район</t>
  </si>
  <si>
    <t>Илекский район</t>
  </si>
  <si>
    <t>Первомайский район</t>
  </si>
  <si>
    <t>Расчет субвенций произведен в соответствии с методикой, утвержденной Законом Оренбургской области "О наделении органов местного самоуправления Оренбургской области отдельными государственными полномочиями по защите населения от болезней, общих для человека и животных, в части сбора, утилизации и уничтожения биологических отходов" от 03.10.2014 № 2563/730-V-ОЗ</t>
  </si>
  <si>
    <t>Наименование муниципальных образований</t>
  </si>
  <si>
    <t>Кувандыкский городской округ</t>
  </si>
  <si>
    <t>Оренбургский район</t>
  </si>
  <si>
    <t>Расчет субвенций произведен в соответствии с методикой, утвержденной Законом Оренбургской области "О наделении органов местного самоуправления Оренбургской области отдельными государственными полномочиями по защите населения от болезней, общих для человека и животных, в части сбора, утилизации и уничтожения биологических отходов" от 03.10.2014 № 2563/730-V-ОЗ</t>
  </si>
  <si>
    <t>Расчет субвенций произведен в соответствии с методикой, утвержденной Законом Оренбургской области "О наделении органов местного самоуправления Оренбургской области отдельными государственными полномочиями по защите населения от болезней, общих для человека и животных, в части сбора, утилизации и уничтожения биологических отходов" от 03.10.2014  № 2563/730-V-ОЗ</t>
  </si>
  <si>
    <t xml:space="preserve">Наименование муниципальных образований </t>
  </si>
  <si>
    <t xml:space="preserve">Расчет </t>
  </si>
  <si>
    <t>Код БК</t>
  </si>
  <si>
    <t xml:space="preserve">Главный распорядитель средств областного бюджета </t>
  </si>
  <si>
    <t>Раздел</t>
  </si>
  <si>
    <t>05</t>
  </si>
  <si>
    <t>Подраздел</t>
  </si>
  <si>
    <t xml:space="preserve">Государственная программа </t>
  </si>
  <si>
    <t xml:space="preserve">Подпрограмма </t>
  </si>
  <si>
    <t xml:space="preserve">Основное мероприятие </t>
  </si>
  <si>
    <t>Наименование межбюджетного трансферта</t>
  </si>
  <si>
    <t>Вид расходов</t>
  </si>
  <si>
    <t>Субвенции</t>
  </si>
  <si>
    <t>530</t>
  </si>
  <si>
    <t>Документ, утверждающий методику распределения межбюджетного трансферта</t>
  </si>
  <si>
    <t>Единица измерения</t>
  </si>
  <si>
    <t>тыс. рублей</t>
  </si>
  <si>
    <t>Министерство сельского хозяйства, пищевой и перерабатывающей промышленности Оренбургской области</t>
  </si>
  <si>
    <t>842</t>
  </si>
  <si>
    <t>04</t>
  </si>
  <si>
    <t>Национальная экономика</t>
  </si>
  <si>
    <t>Сельское хозяйство и рыболовство</t>
  </si>
  <si>
    <t>18 0 00 00000</t>
  </si>
  <si>
    <t>18 5 00 00000</t>
  </si>
  <si>
    <t>18 5 01 00000</t>
  </si>
  <si>
    <t>Субвенции бюджетам городских округов и муниципальных районов на выполнение отдельных государственных полномочий по защите населения от болезней, общих для человека и животных, в части сбора, утилизации и уничтожения биологических отходов</t>
  </si>
  <si>
    <t>18 5 01 80870</t>
  </si>
  <si>
    <t>Законом Оренбургской области "О наделении органов местного самоуправления Оренбургской области отдельными государственными полномочиями по защите населения от болезней, общих для человека и животных, в части сбора, утилизации и уничтожения биологических отходов" от 03.10.2014 № 2563/730-V-ОЗ</t>
  </si>
  <si>
    <t>распределения субвенций  между муниципальными образованиями Оренбургской области на 2019 год и на плановый период 2020 и 2021 годов (таблица 10 приложения 17)</t>
  </si>
  <si>
    <t xml:space="preserve"> «Развитие сельского хозяйства и регулирование рынков сельскохозяйственной продукции, сырья и продовольствия Оренбургской области»</t>
  </si>
  <si>
    <t xml:space="preserve"> «Отлов и содержание безнадзорных животных, защита населения от болезней, общих для человека и животных»</t>
  </si>
  <si>
    <t xml:space="preserve"> «Проведение мероприятий по сбору, утилизации и уничтожению биологических отходов»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</si>
</sst>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00"/>
    <numFmt numFmtId="167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252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0" fillId="0" borderId="0" xfId="0" applyNumberFormat="1" applyFill="1"/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/>
    <xf numFmtId="165" fontId="2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167" fontId="0" fillId="0" borderId="0" xfId="0" applyNumberFormat="1" applyFill="1" applyBorder="1"/>
    <xf numFmtId="16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4" fillId="0" borderId="1" xfId="0" applyFont="1" applyFill="1" applyBorder="1" applyAlignment="1">
      <alignment vertical="top" wrapText="1"/>
    </xf>
    <xf numFmtId="167" fontId="0" fillId="0" borderId="0" xfId="0" applyNumberFormat="1" applyFill="1"/>
    <xf numFmtId="0" fontId="6" fillId="0" borderId="0" xfId="0" applyFont="1" applyFill="1"/>
    <xf numFmtId="167" fontId="7" fillId="0" borderId="1" xfId="0" applyNumberFormat="1" applyFont="1" applyFill="1" applyBorder="1" applyAlignment="1">
      <alignment horizontal="center"/>
    </xf>
    <xf numFmtId="4" fontId="0" fillId="0" borderId="0" xfId="0" applyNumberFormat="1" applyFill="1" applyBorder="1"/>
    <xf numFmtId="4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4" fontId="9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0" fontId="5" fillId="0" borderId="35" xfId="0" applyFont="1" applyFill="1" applyBorder="1" applyAlignment="1">
      <alignment vertical="top" wrapText="1"/>
    </xf>
    <xf numFmtId="0" fontId="1" fillId="0" borderId="0" xfId="0" applyFont="1" applyFill="1" applyBorder="1"/>
    <xf numFmtId="3" fontId="2" fillId="0" borderId="0" xfId="0" applyNumberFormat="1" applyFont="1" applyFill="1" applyBorder="1"/>
    <xf numFmtId="0" fontId="0" fillId="0" borderId="36" xfId="0" applyFill="1" applyBorder="1"/>
    <xf numFmtId="0" fontId="4" fillId="0" borderId="0" xfId="0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center"/>
    </xf>
    <xf numFmtId="4" fontId="9" fillId="0" borderId="26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" fontId="7" fillId="0" borderId="27" xfId="0" applyNumberFormat="1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center"/>
    </xf>
    <xf numFmtId="4" fontId="7" fillId="0" borderId="28" xfId="0" applyNumberFormat="1" applyFont="1" applyFill="1" applyBorder="1" applyAlignment="1">
      <alignment horizontal="center"/>
    </xf>
    <xf numFmtId="0" fontId="7" fillId="0" borderId="1" xfId="0" applyFont="1" applyFill="1" applyBorder="1"/>
    <xf numFmtId="3" fontId="7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/>
    <xf numFmtId="3" fontId="6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6" fillId="0" borderId="1" xfId="0" applyFont="1" applyFill="1" applyBorder="1"/>
    <xf numFmtId="164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164" fontId="9" fillId="0" borderId="10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64" fontId="7" fillId="0" borderId="13" xfId="0" applyNumberFormat="1" applyFont="1" applyFill="1" applyBorder="1" applyAlignment="1">
      <alignment horizontal="center"/>
    </xf>
    <xf numFmtId="2" fontId="7" fillId="0" borderId="1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horizontal="center"/>
    </xf>
    <xf numFmtId="166" fontId="9" fillId="0" borderId="26" xfId="0" applyNumberFormat="1" applyFont="1" applyFill="1" applyBorder="1" applyAlignment="1">
      <alignment horizontal="center"/>
    </xf>
    <xf numFmtId="164" fontId="7" fillId="0" borderId="27" xfId="0" applyNumberFormat="1" applyFont="1" applyFill="1" applyBorder="1" applyAlignment="1">
      <alignment horizontal="center"/>
    </xf>
    <xf numFmtId="166" fontId="9" fillId="0" borderId="9" xfId="0" applyNumberFormat="1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  <xf numFmtId="166" fontId="7" fillId="0" borderId="14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/>
    </xf>
    <xf numFmtId="0" fontId="9" fillId="0" borderId="25" xfId="0" applyFont="1" applyFill="1" applyBorder="1" applyAlignment="1">
      <alignment horizontal="center"/>
    </xf>
    <xf numFmtId="2" fontId="9" fillId="0" borderId="26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3" fontId="10" fillId="0" borderId="0" xfId="0" applyNumberFormat="1" applyFont="1" applyFill="1"/>
    <xf numFmtId="0" fontId="9" fillId="0" borderId="1" xfId="0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167" fontId="9" fillId="0" borderId="10" xfId="0" applyNumberFormat="1" applyFont="1" applyFill="1" applyBorder="1" applyAlignment="1">
      <alignment horizontal="center"/>
    </xf>
    <xf numFmtId="167" fontId="7" fillId="0" borderId="11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0" fontId="10" fillId="0" borderId="0" xfId="0" applyFont="1" applyFill="1"/>
    <xf numFmtId="167" fontId="11" fillId="0" borderId="32" xfId="0" applyNumberFormat="1" applyFont="1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7" fontId="11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/>
    </xf>
    <xf numFmtId="167" fontId="9" fillId="0" borderId="39" xfId="0" applyNumberFormat="1" applyFont="1" applyFill="1" applyBorder="1" applyAlignment="1">
      <alignment horizontal="center"/>
    </xf>
    <xf numFmtId="0" fontId="11" fillId="0" borderId="41" xfId="0" applyFont="1" applyFill="1" applyBorder="1" applyAlignment="1"/>
    <xf numFmtId="165" fontId="7" fillId="0" borderId="2" xfId="0" applyNumberFormat="1" applyFont="1" applyFill="1" applyBorder="1" applyAlignment="1">
      <alignment horizontal="center"/>
    </xf>
    <xf numFmtId="0" fontId="10" fillId="0" borderId="1" xfId="0" applyFont="1" applyFill="1" applyBorder="1"/>
    <xf numFmtId="167" fontId="7" fillId="0" borderId="13" xfId="0" applyNumberFormat="1" applyFont="1" applyFill="1" applyBorder="1" applyAlignment="1">
      <alignment horizontal="right"/>
    </xf>
    <xf numFmtId="167" fontId="7" fillId="0" borderId="11" xfId="0" applyNumberFormat="1" applyFont="1" applyFill="1" applyBorder="1" applyAlignment="1">
      <alignment horizontal="right"/>
    </xf>
    <xf numFmtId="167" fontId="11" fillId="0" borderId="1" xfId="0" applyNumberFormat="1" applyFont="1" applyFill="1" applyBorder="1" applyAlignment="1">
      <alignment horizontal="right" vertical="center"/>
    </xf>
    <xf numFmtId="167" fontId="7" fillId="0" borderId="15" xfId="0" applyNumberFormat="1" applyFont="1" applyFill="1" applyBorder="1" applyAlignment="1">
      <alignment horizontal="right"/>
    </xf>
    <xf numFmtId="167" fontId="9" fillId="0" borderId="8" xfId="0" applyNumberFormat="1" applyFont="1" applyFill="1" applyBorder="1" applyAlignment="1">
      <alignment horizontal="right"/>
    </xf>
    <xf numFmtId="167" fontId="9" fillId="0" borderId="10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7" fillId="0" borderId="27" xfId="0" applyNumberFormat="1" applyFont="1" applyFill="1" applyBorder="1" applyAlignment="1">
      <alignment horizontal="center"/>
    </xf>
    <xf numFmtId="0" fontId="13" fillId="0" borderId="41" xfId="0" applyFont="1" applyFill="1" applyBorder="1" applyAlignment="1"/>
    <xf numFmtId="0" fontId="13" fillId="0" borderId="42" xfId="0" applyFont="1" applyFill="1" applyBorder="1" applyAlignment="1"/>
    <xf numFmtId="0" fontId="13" fillId="0" borderId="43" xfId="0" applyFont="1" applyFill="1" applyBorder="1" applyAlignment="1"/>
    <xf numFmtId="0" fontId="3" fillId="0" borderId="42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164" fontId="7" fillId="0" borderId="1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9" fillId="0" borderId="1" xfId="0" applyFont="1" applyFill="1" applyBorder="1" applyAlignment="1"/>
    <xf numFmtId="4" fontId="10" fillId="0" borderId="1" xfId="0" applyNumberFormat="1" applyFont="1" applyFill="1" applyBorder="1"/>
    <xf numFmtId="3" fontId="11" fillId="0" borderId="1" xfId="0" applyNumberFormat="1" applyFont="1" applyFill="1" applyBorder="1"/>
    <xf numFmtId="4" fontId="11" fillId="0" borderId="1" xfId="0" applyNumberFormat="1" applyFont="1" applyFill="1" applyBorder="1"/>
    <xf numFmtId="0" fontId="9" fillId="0" borderId="1" xfId="0" applyFont="1" applyFill="1" applyBorder="1"/>
    <xf numFmtId="1" fontId="9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wrapText="1"/>
    </xf>
    <xf numFmtId="167" fontId="11" fillId="0" borderId="1" xfId="0" applyNumberFormat="1" applyFont="1" applyFill="1" applyBorder="1"/>
    <xf numFmtId="167" fontId="10" fillId="0" borderId="1" xfId="0" applyNumberFormat="1" applyFont="1" applyFill="1" applyBorder="1"/>
    <xf numFmtId="3" fontId="14" fillId="0" borderId="1" xfId="0" applyNumberFormat="1" applyFont="1" applyFill="1" applyBorder="1"/>
    <xf numFmtId="1" fontId="4" fillId="2" borderId="0" xfId="0" applyNumberFormat="1" applyFont="1" applyFill="1"/>
    <xf numFmtId="0" fontId="7" fillId="0" borderId="0" xfId="0" applyFont="1" applyAlignment="1">
      <alignment horizontal="center" vertical="center"/>
    </xf>
    <xf numFmtId="0" fontId="4" fillId="2" borderId="0" xfId="1" applyFont="1" applyFill="1" applyAlignment="1">
      <alignment horizontal="center"/>
    </xf>
    <xf numFmtId="3" fontId="4" fillId="2" borderId="0" xfId="1" applyNumberFormat="1" applyFont="1" applyFill="1" applyAlignment="1">
      <alignment horizontal="center"/>
    </xf>
    <xf numFmtId="9" fontId="4" fillId="2" borderId="0" xfId="1" applyNumberFormat="1" applyFont="1" applyFill="1" applyAlignment="1">
      <alignment horizontal="center"/>
    </xf>
    <xf numFmtId="2" fontId="4" fillId="2" borderId="0" xfId="1" applyNumberFormat="1" applyFont="1" applyFill="1" applyAlignment="1">
      <alignment horizontal="center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9" fontId="4" fillId="0" borderId="0" xfId="1" applyNumberFormat="1" applyFont="1" applyFill="1" applyAlignment="1">
      <alignment horizont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3" fontId="7" fillId="0" borderId="0" xfId="1" applyNumberFormat="1" applyFont="1" applyFill="1" applyAlignment="1">
      <alignment horizontal="center" wrapText="1"/>
    </xf>
    <xf numFmtId="9" fontId="7" fillId="0" borderId="0" xfId="1" applyNumberFormat="1" applyFont="1" applyFill="1" applyAlignment="1">
      <alignment horizontal="center" wrapText="1"/>
    </xf>
    <xf numFmtId="0" fontId="17" fillId="0" borderId="0" xfId="0" applyFont="1"/>
    <xf numFmtId="0" fontId="6" fillId="0" borderId="0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3" fontId="11" fillId="0" borderId="0" xfId="0" applyNumberFormat="1" applyFont="1" applyFill="1" applyBorder="1"/>
    <xf numFmtId="166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67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left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top" wrapText="1"/>
    </xf>
    <xf numFmtId="0" fontId="4" fillId="0" borderId="3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0" fontId="7" fillId="0" borderId="40" xfId="0" applyFont="1" applyFill="1" applyBorder="1" applyAlignment="1">
      <alignment horizontal="left"/>
    </xf>
    <xf numFmtId="0" fontId="7" fillId="0" borderId="33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11" fillId="0" borderId="4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17" fillId="0" borderId="44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left" wrapText="1"/>
    </xf>
    <xf numFmtId="0" fontId="10" fillId="0" borderId="36" xfId="0" applyNumberFormat="1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9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33" xfId="0" applyFont="1" applyFill="1" applyBorder="1" applyAlignment="1">
      <alignment horizontal="center" vertical="top" wrapText="1"/>
    </xf>
    <xf numFmtId="0" fontId="5" fillId="0" borderId="30" xfId="0" applyFont="1" applyFill="1" applyBorder="1" applyAlignment="1">
      <alignment horizontal="center" vertical="top" wrapText="1"/>
    </xf>
    <xf numFmtId="0" fontId="5" fillId="0" borderId="3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0" fillId="0" borderId="34" xfId="0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  <xf numFmtId="0" fontId="0" fillId="0" borderId="3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17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/>
    </xf>
    <xf numFmtId="0" fontId="11" fillId="0" borderId="18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Zeros="0" tabSelected="1" topLeftCell="A4" zoomScale="77" zoomScaleNormal="77" workbookViewId="0">
      <selection activeCell="R16" sqref="R16"/>
    </sheetView>
  </sheetViews>
  <sheetFormatPr defaultColWidth="9.140625" defaultRowHeight="15" x14ac:dyDescent="0.25"/>
  <cols>
    <col min="1" max="1" width="5.5703125" style="1" customWidth="1"/>
    <col min="2" max="2" width="21.5703125" style="1" customWidth="1"/>
    <col min="3" max="4" width="13" style="1" customWidth="1"/>
    <col min="5" max="5" width="11.5703125" style="1" customWidth="1"/>
    <col min="6" max="6" width="13" style="1" customWidth="1"/>
    <col min="7" max="7" width="9.5703125" style="1" customWidth="1"/>
    <col min="8" max="8" width="11.140625" style="1" customWidth="1"/>
    <col min="9" max="9" width="13" style="1" customWidth="1"/>
    <col min="10" max="10" width="12.42578125" style="1" customWidth="1"/>
    <col min="11" max="11" width="12.85546875" style="1" customWidth="1"/>
    <col min="12" max="12" width="15.85546875" style="1" customWidth="1"/>
    <col min="13" max="13" width="13.42578125" style="1" customWidth="1"/>
    <col min="14" max="14" width="13" style="1" customWidth="1"/>
    <col min="15" max="15" width="15.85546875" style="1" customWidth="1"/>
    <col min="16" max="16" width="10.42578125" style="1" customWidth="1"/>
    <col min="17" max="16384" width="9.140625" style="1"/>
  </cols>
  <sheetData>
    <row r="1" spans="2:13" ht="18.75" x14ac:dyDescent="0.25">
      <c r="B1" s="193" t="s">
        <v>64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23"/>
    </row>
    <row r="2" spans="2:13" ht="38.1" customHeight="1" x14ac:dyDescent="0.25">
      <c r="B2" s="194" t="s">
        <v>91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2:13" ht="18.75" x14ac:dyDescent="0.25">
      <c r="B3" s="124"/>
      <c r="C3"/>
      <c r="D3"/>
      <c r="E3" s="125"/>
      <c r="F3" s="126"/>
      <c r="G3" s="126"/>
      <c r="H3" s="127"/>
      <c r="I3" s="126"/>
      <c r="J3" s="126"/>
      <c r="K3" s="126"/>
      <c r="L3" s="128"/>
      <c r="M3" s="123"/>
    </row>
    <row r="4" spans="2:13" ht="18.75" x14ac:dyDescent="0.25">
      <c r="B4" s="129"/>
      <c r="C4" s="129"/>
      <c r="D4" s="130"/>
      <c r="E4" s="131"/>
      <c r="F4" s="132"/>
      <c r="G4" s="132"/>
      <c r="H4" s="133"/>
      <c r="I4" s="132"/>
      <c r="J4" s="132"/>
      <c r="K4" s="130"/>
      <c r="L4" s="195" t="s">
        <v>65</v>
      </c>
      <c r="M4" s="196"/>
    </row>
    <row r="5" spans="2:13" ht="50.1" customHeight="1" x14ac:dyDescent="0.3">
      <c r="B5" s="197" t="s">
        <v>66</v>
      </c>
      <c r="C5" s="197"/>
      <c r="D5" s="198" t="s">
        <v>80</v>
      </c>
      <c r="E5" s="198"/>
      <c r="F5" s="198"/>
      <c r="G5" s="198"/>
      <c r="H5" s="198"/>
      <c r="I5" s="198"/>
      <c r="J5" s="198"/>
      <c r="K5" s="135"/>
      <c r="L5" s="199" t="s">
        <v>81</v>
      </c>
      <c r="M5" s="200"/>
    </row>
    <row r="6" spans="2:13" ht="18.75" x14ac:dyDescent="0.3">
      <c r="B6" s="197" t="s">
        <v>67</v>
      </c>
      <c r="C6" s="197"/>
      <c r="D6" s="142" t="s">
        <v>83</v>
      </c>
      <c r="E6" s="137"/>
      <c r="F6" s="137"/>
      <c r="G6" s="137"/>
      <c r="H6" s="137"/>
      <c r="I6" s="137"/>
      <c r="J6" s="137"/>
      <c r="K6" s="135"/>
      <c r="L6" s="201" t="s">
        <v>82</v>
      </c>
      <c r="M6" s="202"/>
    </row>
    <row r="7" spans="2:13" ht="18.75" x14ac:dyDescent="0.3">
      <c r="B7" s="197" t="s">
        <v>69</v>
      </c>
      <c r="C7" s="197"/>
      <c r="D7" s="142" t="s">
        <v>84</v>
      </c>
      <c r="E7" s="137"/>
      <c r="F7" s="137"/>
      <c r="G7" s="137"/>
      <c r="H7" s="137"/>
      <c r="I7" s="137"/>
      <c r="J7" s="137"/>
      <c r="K7" s="136"/>
      <c r="L7" s="203" t="s">
        <v>68</v>
      </c>
      <c r="M7" s="204"/>
    </row>
    <row r="8" spans="2:13" ht="60" customHeight="1" x14ac:dyDescent="0.3">
      <c r="B8" s="197" t="s">
        <v>70</v>
      </c>
      <c r="C8" s="197"/>
      <c r="D8" s="198" t="s">
        <v>92</v>
      </c>
      <c r="E8" s="198"/>
      <c r="F8" s="198"/>
      <c r="G8" s="198"/>
      <c r="H8" s="198"/>
      <c r="I8" s="198"/>
      <c r="J8" s="198"/>
      <c r="K8" s="135"/>
      <c r="L8" s="201" t="s">
        <v>85</v>
      </c>
      <c r="M8" s="202"/>
    </row>
    <row r="9" spans="2:13" ht="42.6" customHeight="1" x14ac:dyDescent="0.3">
      <c r="B9" s="197" t="s">
        <v>71</v>
      </c>
      <c r="C9" s="197"/>
      <c r="D9" s="198" t="s">
        <v>93</v>
      </c>
      <c r="E9" s="198"/>
      <c r="F9" s="198"/>
      <c r="G9" s="198"/>
      <c r="H9" s="198"/>
      <c r="I9" s="198"/>
      <c r="J9" s="198"/>
      <c r="K9" s="135"/>
      <c r="L9" s="201" t="s">
        <v>86</v>
      </c>
      <c r="M9" s="202"/>
    </row>
    <row r="10" spans="2:13" ht="33.950000000000003" customHeight="1" x14ac:dyDescent="0.3">
      <c r="B10" s="197" t="s">
        <v>72</v>
      </c>
      <c r="C10" s="197"/>
      <c r="D10" s="198" t="s">
        <v>94</v>
      </c>
      <c r="E10" s="198"/>
      <c r="F10" s="198"/>
      <c r="G10" s="198"/>
      <c r="H10" s="198"/>
      <c r="I10" s="198"/>
      <c r="J10" s="198"/>
      <c r="K10" s="135"/>
      <c r="L10" s="201" t="s">
        <v>87</v>
      </c>
      <c r="M10" s="202"/>
    </row>
    <row r="11" spans="2:13" ht="75.599999999999994" customHeight="1" x14ac:dyDescent="0.3">
      <c r="B11" s="197" t="s">
        <v>73</v>
      </c>
      <c r="C11" s="197"/>
      <c r="D11" s="205" t="s">
        <v>88</v>
      </c>
      <c r="E11" s="205"/>
      <c r="F11" s="205"/>
      <c r="G11" s="205"/>
      <c r="H11" s="205"/>
      <c r="I11" s="205"/>
      <c r="J11" s="205"/>
      <c r="K11" s="206"/>
      <c r="L11" s="207" t="s">
        <v>89</v>
      </c>
      <c r="M11" s="208"/>
    </row>
    <row r="12" spans="2:13" ht="18.75" x14ac:dyDescent="0.25">
      <c r="B12" s="197" t="s">
        <v>74</v>
      </c>
      <c r="C12" s="197"/>
      <c r="D12" s="197" t="s">
        <v>75</v>
      </c>
      <c r="E12" s="197"/>
      <c r="F12" s="197"/>
      <c r="G12" s="197"/>
      <c r="H12" s="197"/>
      <c r="I12" s="197"/>
      <c r="J12" s="197"/>
      <c r="K12" s="135"/>
      <c r="L12" s="201" t="s">
        <v>76</v>
      </c>
      <c r="M12" s="202"/>
    </row>
    <row r="13" spans="2:13" ht="93" customHeight="1" x14ac:dyDescent="0.25">
      <c r="B13" s="197" t="s">
        <v>77</v>
      </c>
      <c r="C13" s="197"/>
      <c r="D13" s="209" t="s">
        <v>90</v>
      </c>
      <c r="E13" s="209"/>
      <c r="F13" s="209"/>
      <c r="G13" s="209"/>
      <c r="H13" s="209"/>
      <c r="I13" s="209"/>
      <c r="J13" s="209"/>
      <c r="K13" s="210"/>
      <c r="L13" s="211"/>
      <c r="M13" s="212"/>
    </row>
    <row r="14" spans="2:13" ht="18.75" x14ac:dyDescent="0.3">
      <c r="B14" s="213" t="s">
        <v>78</v>
      </c>
      <c r="C14" s="213"/>
      <c r="D14" s="138"/>
      <c r="E14" s="139"/>
      <c r="F14" s="138"/>
      <c r="G14" s="140"/>
      <c r="H14" s="141"/>
      <c r="I14" s="140"/>
      <c r="J14" s="140"/>
      <c r="K14" s="138"/>
      <c r="L14" s="214" t="s">
        <v>79</v>
      </c>
      <c r="M14" s="215"/>
    </row>
    <row r="15" spans="2:13" ht="18.75" x14ac:dyDescent="0.3">
      <c r="B15" s="134"/>
      <c r="C15" s="134"/>
      <c r="D15" s="138"/>
      <c r="E15" s="139"/>
      <c r="F15" s="138"/>
      <c r="G15" s="140"/>
      <c r="H15" s="141"/>
      <c r="I15" s="140"/>
      <c r="J15" s="140"/>
      <c r="K15" s="138"/>
      <c r="L15" s="138"/>
      <c r="M15" s="138"/>
    </row>
    <row r="16" spans="2:13" ht="18.75" x14ac:dyDescent="0.3">
      <c r="B16" s="134"/>
      <c r="C16" s="134"/>
      <c r="D16" s="138"/>
      <c r="E16" s="139"/>
      <c r="F16" s="138"/>
      <c r="G16" s="140"/>
      <c r="H16" s="141"/>
      <c r="I16" s="140"/>
      <c r="J16" s="140"/>
      <c r="K16" s="138"/>
      <c r="L16" s="138"/>
      <c r="M16" s="138"/>
    </row>
    <row r="17" spans="1:17" ht="18.75" x14ac:dyDescent="0.3">
      <c r="B17" s="134"/>
      <c r="C17" s="134"/>
      <c r="D17" s="138"/>
      <c r="E17" s="139"/>
      <c r="F17" s="138"/>
      <c r="G17" s="140"/>
      <c r="H17" s="141"/>
      <c r="I17" s="140"/>
      <c r="J17" s="140"/>
      <c r="K17" s="138"/>
      <c r="L17" s="138"/>
      <c r="M17" s="138"/>
    </row>
    <row r="18" spans="1:17" ht="18.75" x14ac:dyDescent="0.3">
      <c r="B18" s="134"/>
      <c r="C18" s="134"/>
      <c r="D18" s="138"/>
      <c r="E18" s="139"/>
      <c r="F18" s="138"/>
      <c r="G18" s="140"/>
      <c r="H18" s="141"/>
      <c r="I18" s="140"/>
      <c r="J18" s="140"/>
      <c r="K18" s="138"/>
      <c r="L18" s="138"/>
      <c r="M18" s="138"/>
    </row>
    <row r="19" spans="1:17" ht="18.75" x14ac:dyDescent="0.3">
      <c r="B19" s="134"/>
      <c r="C19" s="134"/>
      <c r="D19" s="138"/>
      <c r="E19" s="139"/>
      <c r="F19" s="138"/>
      <c r="G19" s="140"/>
      <c r="H19" s="141"/>
      <c r="I19" s="140"/>
      <c r="J19" s="140"/>
      <c r="K19" s="138"/>
      <c r="L19" s="138"/>
      <c r="M19" s="138"/>
    </row>
    <row r="20" spans="1:17" ht="18.75" x14ac:dyDescent="0.3">
      <c r="B20" s="134"/>
      <c r="C20" s="134"/>
      <c r="D20" s="138"/>
      <c r="E20" s="139"/>
      <c r="F20" s="138"/>
      <c r="G20" s="140"/>
      <c r="H20" s="141"/>
      <c r="I20" s="140"/>
      <c r="J20" s="140"/>
      <c r="K20" s="138"/>
      <c r="L20" s="138"/>
      <c r="M20" s="138"/>
    </row>
    <row r="21" spans="1:17" ht="18.75" x14ac:dyDescent="0.3">
      <c r="B21" s="134"/>
      <c r="C21" s="134"/>
      <c r="D21" s="138"/>
      <c r="E21" s="139"/>
      <c r="F21" s="138"/>
      <c r="G21" s="140"/>
      <c r="H21" s="141"/>
      <c r="I21" s="140"/>
      <c r="J21" s="140"/>
      <c r="K21" s="138"/>
      <c r="L21" s="138"/>
      <c r="M21" s="138"/>
    </row>
    <row r="22" spans="1:17" ht="18.75" x14ac:dyDescent="0.3">
      <c r="B22" s="134"/>
      <c r="C22" s="134"/>
      <c r="D22" s="138"/>
      <c r="E22" s="139"/>
      <c r="F22" s="138"/>
      <c r="G22" s="140"/>
      <c r="H22" s="141"/>
      <c r="I22" s="140"/>
      <c r="J22" s="140"/>
      <c r="K22" s="138"/>
      <c r="L22" s="138"/>
      <c r="M22" s="138"/>
    </row>
    <row r="23" spans="1:17" ht="18.75" x14ac:dyDescent="0.3">
      <c r="B23" s="134"/>
      <c r="C23" s="134"/>
      <c r="D23" s="138"/>
      <c r="E23" s="139"/>
      <c r="F23" s="138"/>
      <c r="G23" s="140"/>
      <c r="H23" s="141"/>
      <c r="I23" s="140"/>
      <c r="J23" s="140"/>
      <c r="K23" s="138"/>
      <c r="L23" s="138"/>
      <c r="M23" s="138"/>
    </row>
    <row r="25" spans="1:17" ht="79.5" customHeight="1" x14ac:dyDescent="0.25">
      <c r="A25" s="175" t="s">
        <v>24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</row>
    <row r="26" spans="1:17" ht="48" hidden="1" customHeight="1" x14ac:dyDescent="0.25">
      <c r="A26" s="2"/>
      <c r="B26" s="2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7" ht="35.1" customHeight="1" x14ac:dyDescent="0.25">
      <c r="A27" s="176" t="s">
        <v>0</v>
      </c>
      <c r="B27" s="176" t="s">
        <v>63</v>
      </c>
      <c r="C27" s="177" t="s">
        <v>1</v>
      </c>
      <c r="D27" s="178"/>
      <c r="E27" s="179"/>
      <c r="F27" s="177" t="s">
        <v>2</v>
      </c>
      <c r="G27" s="178"/>
      <c r="H27" s="178"/>
      <c r="I27" s="178"/>
      <c r="J27" s="178"/>
      <c r="K27" s="178"/>
      <c r="L27" s="179"/>
      <c r="M27" s="180" t="s">
        <v>3</v>
      </c>
      <c r="N27" s="180" t="s">
        <v>36</v>
      </c>
      <c r="O27" s="176" t="s">
        <v>4</v>
      </c>
      <c r="P27" s="176" t="s">
        <v>5</v>
      </c>
    </row>
    <row r="28" spans="1:17" ht="32.1" customHeight="1" x14ac:dyDescent="0.25">
      <c r="A28" s="176"/>
      <c r="B28" s="176"/>
      <c r="C28" s="176" t="s">
        <v>31</v>
      </c>
      <c r="D28" s="176" t="s">
        <v>32</v>
      </c>
      <c r="E28" s="176" t="s">
        <v>6</v>
      </c>
      <c r="F28" s="177" t="s">
        <v>17</v>
      </c>
      <c r="G28" s="178"/>
      <c r="H28" s="179"/>
      <c r="I28" s="177" t="s">
        <v>18</v>
      </c>
      <c r="J28" s="178"/>
      <c r="K28" s="179"/>
      <c r="L28" s="183" t="s">
        <v>33</v>
      </c>
      <c r="M28" s="181"/>
      <c r="N28" s="181"/>
      <c r="O28" s="176"/>
      <c r="P28" s="176"/>
    </row>
    <row r="29" spans="1:17" ht="96.6" customHeight="1" x14ac:dyDescent="0.25">
      <c r="A29" s="176"/>
      <c r="B29" s="176"/>
      <c r="C29" s="176"/>
      <c r="D29" s="176"/>
      <c r="E29" s="176"/>
      <c r="F29" s="10" t="s">
        <v>31</v>
      </c>
      <c r="G29" s="10" t="s">
        <v>16</v>
      </c>
      <c r="H29" s="10" t="s">
        <v>6</v>
      </c>
      <c r="I29" s="10" t="s">
        <v>31</v>
      </c>
      <c r="J29" s="10" t="s">
        <v>16</v>
      </c>
      <c r="K29" s="10" t="s">
        <v>6</v>
      </c>
      <c r="L29" s="184"/>
      <c r="M29" s="182"/>
      <c r="N29" s="182"/>
      <c r="O29" s="176"/>
      <c r="P29" s="176"/>
    </row>
    <row r="30" spans="1:17" s="19" customFormat="1" ht="34.35" customHeight="1" x14ac:dyDescent="0.3">
      <c r="A30" s="38">
        <v>1</v>
      </c>
      <c r="B30" s="86" t="s">
        <v>40</v>
      </c>
      <c r="C30" s="38">
        <v>4</v>
      </c>
      <c r="D30" s="44">
        <v>96864</v>
      </c>
      <c r="E30" s="45">
        <v>387456</v>
      </c>
      <c r="F30" s="38"/>
      <c r="G30" s="44"/>
      <c r="H30" s="25"/>
      <c r="I30" s="38">
        <v>1</v>
      </c>
      <c r="J30" s="44">
        <v>15000</v>
      </c>
      <c r="K30" s="45">
        <v>15000</v>
      </c>
      <c r="L30" s="45">
        <v>15000</v>
      </c>
      <c r="M30" s="45">
        <v>402456</v>
      </c>
      <c r="N30" s="47">
        <f>M30*0.001</f>
        <v>402.45600000000002</v>
      </c>
      <c r="O30" s="114">
        <v>402858.45600000001</v>
      </c>
      <c r="P30" s="20">
        <v>402.9</v>
      </c>
      <c r="Q30" s="70"/>
    </row>
    <row r="31" spans="1:17" s="19" customFormat="1" ht="34.35" customHeight="1" x14ac:dyDescent="0.3">
      <c r="A31" s="38">
        <v>2</v>
      </c>
      <c r="B31" s="86" t="s">
        <v>41</v>
      </c>
      <c r="C31" s="38">
        <v>3</v>
      </c>
      <c r="D31" s="44">
        <v>96864</v>
      </c>
      <c r="E31" s="45">
        <v>290592</v>
      </c>
      <c r="F31" s="38">
        <v>4</v>
      </c>
      <c r="G31" s="44">
        <v>31296</v>
      </c>
      <c r="H31" s="45">
        <v>125184</v>
      </c>
      <c r="I31" s="38">
        <v>2</v>
      </c>
      <c r="J31" s="44">
        <v>15000</v>
      </c>
      <c r="K31" s="45">
        <v>30000</v>
      </c>
      <c r="L31" s="45">
        <v>155184</v>
      </c>
      <c r="M31" s="45">
        <v>445776</v>
      </c>
      <c r="N31" s="47">
        <f t="shared" ref="N31:N39" si="0">M31*0.001</f>
        <v>445.77600000000001</v>
      </c>
      <c r="O31" s="114">
        <v>446221.77600000001</v>
      </c>
      <c r="P31" s="20">
        <v>446.2</v>
      </c>
      <c r="Q31" s="70"/>
    </row>
    <row r="32" spans="1:17" s="19" customFormat="1" ht="34.35" customHeight="1" x14ac:dyDescent="0.3">
      <c r="A32" s="38">
        <v>3</v>
      </c>
      <c r="B32" s="86" t="s">
        <v>42</v>
      </c>
      <c r="C32" s="38">
        <f>3+1</f>
        <v>4</v>
      </c>
      <c r="D32" s="44">
        <v>96864</v>
      </c>
      <c r="E32" s="45">
        <v>387456</v>
      </c>
      <c r="F32" s="38">
        <v>4</v>
      </c>
      <c r="G32" s="44">
        <v>31296</v>
      </c>
      <c r="H32" s="45">
        <v>125184</v>
      </c>
      <c r="I32" s="38">
        <f>5-3</f>
        <v>2</v>
      </c>
      <c r="J32" s="44">
        <v>15000</v>
      </c>
      <c r="K32" s="45">
        <v>30000</v>
      </c>
      <c r="L32" s="45">
        <v>155184</v>
      </c>
      <c r="M32" s="45">
        <v>542640</v>
      </c>
      <c r="N32" s="47">
        <f t="shared" si="0"/>
        <v>542.64</v>
      </c>
      <c r="O32" s="114">
        <v>543182.64</v>
      </c>
      <c r="P32" s="20">
        <v>543.20000000000005</v>
      </c>
      <c r="Q32" s="70"/>
    </row>
    <row r="33" spans="1:17" s="19" customFormat="1" ht="34.35" customHeight="1" x14ac:dyDescent="0.3">
      <c r="A33" s="38">
        <v>4</v>
      </c>
      <c r="B33" s="86" t="s">
        <v>43</v>
      </c>
      <c r="C33" s="38">
        <f>8+4</f>
        <v>12</v>
      </c>
      <c r="D33" s="44">
        <v>96864</v>
      </c>
      <c r="E33" s="45">
        <v>1162368</v>
      </c>
      <c r="F33" s="38"/>
      <c r="G33" s="44"/>
      <c r="H33" s="45">
        <v>0</v>
      </c>
      <c r="I33" s="38">
        <f>3+1</f>
        <v>4</v>
      </c>
      <c r="J33" s="44">
        <v>15000</v>
      </c>
      <c r="K33" s="45">
        <v>60000</v>
      </c>
      <c r="L33" s="45">
        <v>60000</v>
      </c>
      <c r="M33" s="45">
        <v>1222368</v>
      </c>
      <c r="N33" s="47">
        <f t="shared" si="0"/>
        <v>1222.3679999999999</v>
      </c>
      <c r="O33" s="114">
        <v>1223590.368</v>
      </c>
      <c r="P33" s="20">
        <v>1223.5999999999999</v>
      </c>
      <c r="Q33" s="70"/>
    </row>
    <row r="34" spans="1:17" s="19" customFormat="1" ht="34.35" customHeight="1" x14ac:dyDescent="0.3">
      <c r="A34" s="38">
        <v>5</v>
      </c>
      <c r="B34" s="86" t="s">
        <v>44</v>
      </c>
      <c r="C34" s="38">
        <v>2</v>
      </c>
      <c r="D34" s="44">
        <v>96864</v>
      </c>
      <c r="E34" s="45">
        <v>193728</v>
      </c>
      <c r="F34" s="38"/>
      <c r="G34" s="44"/>
      <c r="H34" s="45">
        <v>0</v>
      </c>
      <c r="I34" s="38">
        <f>1-1</f>
        <v>0</v>
      </c>
      <c r="J34" s="44"/>
      <c r="K34" s="45">
        <v>0</v>
      </c>
      <c r="L34" s="45">
        <v>0</v>
      </c>
      <c r="M34" s="45">
        <v>193728</v>
      </c>
      <c r="N34" s="47">
        <f t="shared" si="0"/>
        <v>193.72800000000001</v>
      </c>
      <c r="O34" s="114">
        <v>193921.728</v>
      </c>
      <c r="P34" s="20">
        <v>193.9</v>
      </c>
      <c r="Q34" s="70"/>
    </row>
    <row r="35" spans="1:17" s="19" customFormat="1" ht="34.35" customHeight="1" x14ac:dyDescent="0.3">
      <c r="A35" s="38">
        <v>6</v>
      </c>
      <c r="B35" s="86" t="s">
        <v>45</v>
      </c>
      <c r="C35" s="38">
        <f>1</f>
        <v>1</v>
      </c>
      <c r="D35" s="44">
        <v>96864</v>
      </c>
      <c r="E35" s="45">
        <v>96864</v>
      </c>
      <c r="F35" s="38"/>
      <c r="G35" s="44"/>
      <c r="H35" s="45">
        <v>0</v>
      </c>
      <c r="I35" s="38">
        <f>7+7-7</f>
        <v>7</v>
      </c>
      <c r="J35" s="44">
        <v>15000</v>
      </c>
      <c r="K35" s="45">
        <v>105000</v>
      </c>
      <c r="L35" s="45">
        <v>105000</v>
      </c>
      <c r="M35" s="45">
        <v>201864</v>
      </c>
      <c r="N35" s="47">
        <f t="shared" si="0"/>
        <v>201.864</v>
      </c>
      <c r="O35" s="114">
        <v>202065.864</v>
      </c>
      <c r="P35" s="20">
        <v>202.1</v>
      </c>
      <c r="Q35" s="70"/>
    </row>
    <row r="36" spans="1:17" s="19" customFormat="1" ht="34.35" customHeight="1" x14ac:dyDescent="0.3">
      <c r="A36" s="38">
        <v>7</v>
      </c>
      <c r="B36" s="86" t="s">
        <v>46</v>
      </c>
      <c r="C36" s="38"/>
      <c r="D36" s="44"/>
      <c r="E36" s="45">
        <v>0</v>
      </c>
      <c r="F36" s="38">
        <v>2</v>
      </c>
      <c r="G36" s="44">
        <v>31296</v>
      </c>
      <c r="H36" s="45">
        <v>62592</v>
      </c>
      <c r="I36" s="38">
        <v>7</v>
      </c>
      <c r="J36" s="44">
        <v>15000</v>
      </c>
      <c r="K36" s="45">
        <v>105000</v>
      </c>
      <c r="L36" s="45">
        <v>167592</v>
      </c>
      <c r="M36" s="45">
        <v>167592</v>
      </c>
      <c r="N36" s="47">
        <f t="shared" si="0"/>
        <v>167.59200000000001</v>
      </c>
      <c r="O36" s="114">
        <v>167759.592</v>
      </c>
      <c r="P36" s="20">
        <v>167.8</v>
      </c>
      <c r="Q36" s="70"/>
    </row>
    <row r="37" spans="1:17" s="19" customFormat="1" ht="34.35" customHeight="1" x14ac:dyDescent="0.3">
      <c r="A37" s="38">
        <v>8</v>
      </c>
      <c r="B37" s="86" t="s">
        <v>47</v>
      </c>
      <c r="C37" s="38">
        <v>1</v>
      </c>
      <c r="D37" s="44">
        <v>96864</v>
      </c>
      <c r="E37" s="45">
        <v>96864</v>
      </c>
      <c r="F37" s="38"/>
      <c r="G37" s="44"/>
      <c r="H37" s="45">
        <v>0</v>
      </c>
      <c r="I37" s="38"/>
      <c r="J37" s="44"/>
      <c r="K37" s="45">
        <v>0</v>
      </c>
      <c r="L37" s="45">
        <v>0</v>
      </c>
      <c r="M37" s="45">
        <v>96864</v>
      </c>
      <c r="N37" s="47">
        <f t="shared" si="0"/>
        <v>96.864000000000004</v>
      </c>
      <c r="O37" s="114">
        <v>96960.864000000001</v>
      </c>
      <c r="P37" s="20">
        <v>97</v>
      </c>
      <c r="Q37" s="70"/>
    </row>
    <row r="38" spans="1:17" s="19" customFormat="1" ht="34.35" customHeight="1" x14ac:dyDescent="0.3">
      <c r="A38" s="38">
        <v>9</v>
      </c>
      <c r="B38" s="86" t="s">
        <v>48</v>
      </c>
      <c r="C38" s="38">
        <f>4+2</f>
        <v>6</v>
      </c>
      <c r="D38" s="44">
        <v>96864</v>
      </c>
      <c r="E38" s="45">
        <v>581184</v>
      </c>
      <c r="F38" s="38"/>
      <c r="G38" s="44"/>
      <c r="H38" s="45">
        <v>0</v>
      </c>
      <c r="I38" s="38">
        <f>4+3-1</f>
        <v>6</v>
      </c>
      <c r="J38" s="44">
        <v>15000</v>
      </c>
      <c r="K38" s="45">
        <v>90000</v>
      </c>
      <c r="L38" s="45">
        <v>90000</v>
      </c>
      <c r="M38" s="45">
        <v>671184</v>
      </c>
      <c r="N38" s="47">
        <f t="shared" si="0"/>
        <v>671.18399999999997</v>
      </c>
      <c r="O38" s="114">
        <v>671855.18400000001</v>
      </c>
      <c r="P38" s="20">
        <v>671.9</v>
      </c>
      <c r="Q38" s="70"/>
    </row>
    <row r="39" spans="1:17" s="19" customFormat="1" ht="37.35" customHeight="1" x14ac:dyDescent="0.3">
      <c r="A39" s="38">
        <v>10</v>
      </c>
      <c r="B39" s="86" t="s">
        <v>49</v>
      </c>
      <c r="C39" s="38">
        <v>6</v>
      </c>
      <c r="D39" s="44">
        <v>96864</v>
      </c>
      <c r="E39" s="45">
        <v>581184</v>
      </c>
      <c r="F39" s="38"/>
      <c r="G39" s="44"/>
      <c r="H39" s="45">
        <v>0</v>
      </c>
      <c r="I39" s="38"/>
      <c r="J39" s="44"/>
      <c r="K39" s="45">
        <v>0</v>
      </c>
      <c r="L39" s="45">
        <v>0</v>
      </c>
      <c r="M39" s="45">
        <v>581184</v>
      </c>
      <c r="N39" s="47">
        <f t="shared" si="0"/>
        <v>581.18399999999997</v>
      </c>
      <c r="O39" s="114">
        <v>581765.18400000001</v>
      </c>
      <c r="P39" s="20">
        <v>581.79999999999995</v>
      </c>
      <c r="Q39" s="70"/>
    </row>
    <row r="40" spans="1:17" s="19" customFormat="1" ht="34.35" customHeight="1" x14ac:dyDescent="0.3">
      <c r="A40" s="50"/>
      <c r="B40" s="113" t="s">
        <v>8</v>
      </c>
      <c r="C40" s="71">
        <f>SUM(C30:C39)</f>
        <v>39</v>
      </c>
      <c r="D40" s="72">
        <v>96864</v>
      </c>
      <c r="E40" s="115">
        <v>3777696</v>
      </c>
      <c r="F40" s="111">
        <f>SUM(F30:F39)</f>
        <v>10</v>
      </c>
      <c r="G40" s="72">
        <v>31296</v>
      </c>
      <c r="H40" s="115">
        <v>312960</v>
      </c>
      <c r="I40" s="111">
        <f>SUM(I30:I39)</f>
        <v>29</v>
      </c>
      <c r="J40" s="72">
        <v>15000</v>
      </c>
      <c r="K40" s="115">
        <v>435000</v>
      </c>
      <c r="L40" s="115">
        <v>747960</v>
      </c>
      <c r="M40" s="115">
        <v>4525656</v>
      </c>
      <c r="N40" s="73">
        <f t="shared" ref="N40:P40" si="1">SUM(N30:N39)</f>
        <v>4525.6559999999999</v>
      </c>
      <c r="O40" s="116">
        <v>4530181.6560000004</v>
      </c>
      <c r="P40" s="48">
        <f t="shared" si="1"/>
        <v>4530.3999999999996</v>
      </c>
      <c r="Q40" s="70"/>
    </row>
    <row r="41" spans="1:17" s="19" customFormat="1" ht="34.35" hidden="1" customHeight="1" x14ac:dyDescent="0.3">
      <c r="A41" s="143"/>
      <c r="B41" s="144"/>
      <c r="C41" s="145"/>
      <c r="D41" s="146"/>
      <c r="E41" s="147"/>
      <c r="F41" s="145"/>
      <c r="G41" s="146"/>
      <c r="H41" s="147"/>
      <c r="I41" s="145"/>
      <c r="J41" s="146"/>
      <c r="K41" s="147"/>
      <c r="L41" s="147"/>
      <c r="M41" s="147"/>
      <c r="N41" s="148"/>
      <c r="O41" s="149"/>
      <c r="P41" s="150"/>
      <c r="Q41" s="70"/>
    </row>
    <row r="42" spans="1:17" s="19" customFormat="1" ht="34.35" hidden="1" customHeight="1" x14ac:dyDescent="0.3">
      <c r="A42" s="143"/>
      <c r="B42" s="144"/>
      <c r="C42" s="145"/>
      <c r="D42" s="146"/>
      <c r="E42" s="147"/>
      <c r="F42" s="145"/>
      <c r="G42" s="146"/>
      <c r="H42" s="147"/>
      <c r="I42" s="145"/>
      <c r="J42" s="146"/>
      <c r="K42" s="147"/>
      <c r="L42" s="147"/>
      <c r="M42" s="147"/>
      <c r="N42" s="148"/>
      <c r="O42" s="149"/>
      <c r="P42" s="150"/>
      <c r="Q42" s="70"/>
    </row>
    <row r="43" spans="1:17" s="19" customFormat="1" ht="34.35" hidden="1" customHeight="1" x14ac:dyDescent="0.3">
      <c r="A43" s="143"/>
      <c r="B43" s="144"/>
      <c r="C43" s="145"/>
      <c r="D43" s="146"/>
      <c r="E43" s="147"/>
      <c r="F43" s="145"/>
      <c r="G43" s="146"/>
      <c r="H43" s="147"/>
      <c r="I43" s="145"/>
      <c r="J43" s="146"/>
      <c r="K43" s="147"/>
      <c r="L43" s="147"/>
      <c r="M43" s="147"/>
      <c r="N43" s="148"/>
      <c r="O43" s="149"/>
      <c r="P43" s="150"/>
      <c r="Q43" s="70"/>
    </row>
    <row r="44" spans="1:17" s="19" customFormat="1" ht="34.35" hidden="1" customHeight="1" x14ac:dyDescent="0.3">
      <c r="A44" s="143"/>
      <c r="B44" s="144"/>
      <c r="C44" s="145"/>
      <c r="D44" s="146"/>
      <c r="E44" s="147"/>
      <c r="F44" s="145"/>
      <c r="G44" s="146"/>
      <c r="H44" s="147"/>
      <c r="I44" s="145"/>
      <c r="J44" s="146"/>
      <c r="K44" s="147"/>
      <c r="L44" s="147"/>
      <c r="M44" s="147"/>
      <c r="N44" s="148"/>
      <c r="O44" s="149"/>
      <c r="P44" s="150"/>
      <c r="Q44" s="70"/>
    </row>
    <row r="45" spans="1:17" s="19" customFormat="1" ht="34.35" hidden="1" customHeight="1" x14ac:dyDescent="0.3">
      <c r="A45" s="143"/>
      <c r="B45" s="144"/>
      <c r="C45" s="145"/>
      <c r="D45" s="146"/>
      <c r="E45" s="147"/>
      <c r="F45" s="145"/>
      <c r="G45" s="146"/>
      <c r="H45" s="147"/>
      <c r="I45" s="145"/>
      <c r="J45" s="146"/>
      <c r="K45" s="147"/>
      <c r="L45" s="147"/>
      <c r="M45" s="147"/>
      <c r="N45" s="148"/>
      <c r="O45" s="149"/>
      <c r="P45" s="150"/>
      <c r="Q45" s="70"/>
    </row>
    <row r="46" spans="1:17" s="19" customFormat="1" ht="34.35" hidden="1" customHeight="1" x14ac:dyDescent="0.3">
      <c r="A46" s="143"/>
      <c r="B46" s="144"/>
      <c r="C46" s="145"/>
      <c r="D46" s="146"/>
      <c r="E46" s="147"/>
      <c r="F46" s="145"/>
      <c r="G46" s="146"/>
      <c r="H46" s="147"/>
      <c r="I46" s="145"/>
      <c r="J46" s="146"/>
      <c r="K46" s="147"/>
      <c r="L46" s="147"/>
      <c r="M46" s="147"/>
      <c r="N46" s="148"/>
      <c r="O46" s="149"/>
      <c r="P46" s="150"/>
      <c r="Q46" s="70"/>
    </row>
    <row r="47" spans="1:17" s="19" customFormat="1" ht="34.35" hidden="1" customHeight="1" x14ac:dyDescent="0.3">
      <c r="A47" s="143"/>
      <c r="B47" s="144"/>
      <c r="C47" s="145"/>
      <c r="D47" s="146"/>
      <c r="E47" s="147"/>
      <c r="F47" s="145"/>
      <c r="G47" s="146"/>
      <c r="H47" s="147"/>
      <c r="I47" s="145"/>
      <c r="J47" s="146"/>
      <c r="K47" s="147"/>
      <c r="L47" s="147"/>
      <c r="M47" s="147"/>
      <c r="N47" s="148"/>
      <c r="O47" s="149"/>
      <c r="P47" s="150"/>
      <c r="Q47" s="70"/>
    </row>
    <row r="48" spans="1:17" s="19" customFormat="1" ht="34.35" hidden="1" customHeight="1" x14ac:dyDescent="0.3">
      <c r="A48" s="143"/>
      <c r="B48" s="144"/>
      <c r="C48" s="145"/>
      <c r="D48" s="146"/>
      <c r="E48" s="147"/>
      <c r="F48" s="145"/>
      <c r="G48" s="146"/>
      <c r="H48" s="147"/>
      <c r="I48" s="145"/>
      <c r="J48" s="146"/>
      <c r="K48" s="147"/>
      <c r="L48" s="147"/>
      <c r="M48" s="147"/>
      <c r="N48" s="148"/>
      <c r="O48" s="149"/>
      <c r="P48" s="150"/>
      <c r="Q48" s="70"/>
    </row>
    <row r="49" spans="1:17" s="19" customFormat="1" ht="34.35" hidden="1" customHeight="1" x14ac:dyDescent="0.3">
      <c r="A49" s="143"/>
      <c r="B49" s="144"/>
      <c r="C49" s="145"/>
      <c r="D49" s="146"/>
      <c r="E49" s="147"/>
      <c r="F49" s="145"/>
      <c r="G49" s="146"/>
      <c r="H49" s="147"/>
      <c r="I49" s="145"/>
      <c r="J49" s="146"/>
      <c r="K49" s="147"/>
      <c r="L49" s="147"/>
      <c r="M49" s="147"/>
      <c r="N49" s="148"/>
      <c r="O49" s="149"/>
      <c r="P49" s="150"/>
      <c r="Q49" s="70"/>
    </row>
    <row r="50" spans="1:17" s="23" customFormat="1" ht="48.95" customHeight="1" x14ac:dyDescent="0.3">
      <c r="A50" s="151" t="s">
        <v>21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</row>
    <row r="51" spans="1:17" s="23" customFormat="1" ht="14.45" customHeight="1" x14ac:dyDescent="0.25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</row>
    <row r="52" spans="1:17" ht="63.6" customHeight="1" x14ac:dyDescent="0.25">
      <c r="A52" s="161" t="s">
        <v>39</v>
      </c>
      <c r="B52" s="161"/>
      <c r="C52" s="161"/>
      <c r="D52" s="161"/>
      <c r="E52" s="161"/>
      <c r="F52" s="161"/>
      <c r="G52" s="161"/>
      <c r="H52" s="161"/>
      <c r="I52" s="161"/>
      <c r="J52" s="82" t="s">
        <v>9</v>
      </c>
      <c r="K52" s="82" t="s">
        <v>10</v>
      </c>
      <c r="L52" s="82" t="s">
        <v>11</v>
      </c>
      <c r="N52" s="9"/>
      <c r="O52" s="9"/>
      <c r="P52" s="9"/>
    </row>
    <row r="53" spans="1:17" ht="23.1" customHeight="1" x14ac:dyDescent="0.3">
      <c r="A53" s="162" t="s">
        <v>12</v>
      </c>
      <c r="B53" s="163"/>
      <c r="C53" s="163"/>
      <c r="D53" s="163"/>
      <c r="E53" s="163"/>
      <c r="F53" s="163"/>
      <c r="G53" s="163"/>
      <c r="H53" s="163"/>
      <c r="I53" s="164"/>
      <c r="J53" s="87"/>
      <c r="K53" s="87"/>
      <c r="L53" s="88">
        <v>26336.799999999999</v>
      </c>
      <c r="N53" s="9"/>
      <c r="O53" s="9"/>
      <c r="P53" s="9"/>
    </row>
    <row r="54" spans="1:17" ht="21" customHeight="1" thickBot="1" x14ac:dyDescent="0.35">
      <c r="A54" s="165" t="s">
        <v>13</v>
      </c>
      <c r="B54" s="166"/>
      <c r="C54" s="166"/>
      <c r="D54" s="166"/>
      <c r="E54" s="166"/>
      <c r="F54" s="166"/>
      <c r="G54" s="166"/>
      <c r="H54" s="166"/>
      <c r="I54" s="167"/>
      <c r="J54" s="35"/>
      <c r="K54" s="35"/>
      <c r="L54" s="75">
        <v>94.4</v>
      </c>
      <c r="N54" s="9"/>
      <c r="O54" s="9"/>
      <c r="P54" s="9"/>
    </row>
    <row r="55" spans="1:17" ht="24.6" customHeight="1" x14ac:dyDescent="0.3">
      <c r="A55" s="155" t="s">
        <v>20</v>
      </c>
      <c r="B55" s="156"/>
      <c r="C55" s="156"/>
      <c r="D55" s="156"/>
      <c r="E55" s="156"/>
      <c r="F55" s="156"/>
      <c r="G55" s="156"/>
      <c r="H55" s="156"/>
      <c r="I55" s="157"/>
      <c r="J55" s="33">
        <f>SUM(J57:J59)</f>
        <v>7</v>
      </c>
      <c r="K55" s="76">
        <v>3280.3</v>
      </c>
      <c r="L55" s="74">
        <v>26242.400000000001</v>
      </c>
      <c r="N55" s="9"/>
      <c r="O55" s="9"/>
      <c r="P55" s="9"/>
    </row>
    <row r="56" spans="1:17" ht="24.6" customHeight="1" x14ac:dyDescent="0.3">
      <c r="A56" s="158" t="s">
        <v>51</v>
      </c>
      <c r="B56" s="159"/>
      <c r="C56" s="159"/>
      <c r="D56" s="159"/>
      <c r="E56" s="159"/>
      <c r="F56" s="159"/>
      <c r="G56" s="159"/>
      <c r="H56" s="159"/>
      <c r="I56" s="160"/>
      <c r="J56" s="38">
        <v>1</v>
      </c>
      <c r="K56" s="77">
        <v>3280.3</v>
      </c>
      <c r="L56" s="92">
        <v>3280.3</v>
      </c>
      <c r="N56" s="9"/>
      <c r="O56" s="9"/>
      <c r="P56" s="9"/>
    </row>
    <row r="57" spans="1:17" ht="22.35" customHeight="1" x14ac:dyDescent="0.3">
      <c r="A57" s="158" t="s">
        <v>50</v>
      </c>
      <c r="B57" s="159"/>
      <c r="C57" s="159"/>
      <c r="D57" s="159"/>
      <c r="E57" s="159"/>
      <c r="F57" s="159"/>
      <c r="G57" s="159"/>
      <c r="H57" s="159"/>
      <c r="I57" s="160"/>
      <c r="J57" s="38">
        <v>4</v>
      </c>
      <c r="K57" s="77">
        <v>3280.3</v>
      </c>
      <c r="L57" s="92">
        <v>13121.2</v>
      </c>
      <c r="N57" s="9"/>
      <c r="O57" s="9"/>
      <c r="P57" s="9"/>
    </row>
    <row r="58" spans="1:17" ht="22.35" customHeight="1" x14ac:dyDescent="0.3">
      <c r="A58" s="158" t="s">
        <v>52</v>
      </c>
      <c r="B58" s="159"/>
      <c r="C58" s="159"/>
      <c r="D58" s="159"/>
      <c r="E58" s="159"/>
      <c r="F58" s="159"/>
      <c r="G58" s="159"/>
      <c r="H58" s="159"/>
      <c r="I58" s="160"/>
      <c r="J58" s="38">
        <v>1</v>
      </c>
      <c r="K58" s="77">
        <v>3280.3</v>
      </c>
      <c r="L58" s="92">
        <v>3280.3</v>
      </c>
      <c r="N58" s="9"/>
      <c r="O58" s="9"/>
      <c r="P58" s="9"/>
    </row>
    <row r="59" spans="1:17" ht="22.35" customHeight="1" thickBot="1" x14ac:dyDescent="0.35">
      <c r="A59" s="171" t="s">
        <v>47</v>
      </c>
      <c r="B59" s="172"/>
      <c r="C59" s="172"/>
      <c r="D59" s="172"/>
      <c r="E59" s="172"/>
      <c r="F59" s="172"/>
      <c r="G59" s="172"/>
      <c r="H59" s="172"/>
      <c r="I59" s="173"/>
      <c r="J59" s="40">
        <v>2</v>
      </c>
      <c r="K59" s="78">
        <v>3280.3</v>
      </c>
      <c r="L59" s="95">
        <v>6560.6</v>
      </c>
      <c r="N59" s="9"/>
      <c r="O59" s="9"/>
      <c r="P59" s="9"/>
    </row>
    <row r="60" spans="1:17" ht="15.75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12"/>
      <c r="N60" s="9"/>
      <c r="O60" s="9"/>
      <c r="P60" s="9"/>
    </row>
    <row r="61" spans="1:17" ht="18.75" x14ac:dyDescent="0.25">
      <c r="A61" s="174" t="s">
        <v>22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</row>
    <row r="62" spans="1:17" ht="16.5" thickBo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1:17" ht="65.45" customHeight="1" thickBot="1" x14ac:dyDescent="0.3">
      <c r="A63" s="168" t="s">
        <v>39</v>
      </c>
      <c r="B63" s="169"/>
      <c r="C63" s="169"/>
      <c r="D63" s="169"/>
      <c r="E63" s="169"/>
      <c r="F63" s="169"/>
      <c r="G63" s="169"/>
      <c r="H63" s="169"/>
      <c r="I63" s="170"/>
      <c r="J63" s="5" t="s">
        <v>14</v>
      </c>
      <c r="K63" s="5" t="s">
        <v>10</v>
      </c>
      <c r="L63" s="6" t="s">
        <v>11</v>
      </c>
      <c r="N63" s="9"/>
      <c r="O63" s="9"/>
      <c r="P63" s="9"/>
    </row>
    <row r="64" spans="1:17" ht="23.45" customHeight="1" thickBot="1" x14ac:dyDescent="0.35">
      <c r="A64" s="152" t="s">
        <v>12</v>
      </c>
      <c r="B64" s="153"/>
      <c r="C64" s="153"/>
      <c r="D64" s="153"/>
      <c r="E64" s="153"/>
      <c r="F64" s="153"/>
      <c r="G64" s="153"/>
      <c r="H64" s="153"/>
      <c r="I64" s="154"/>
      <c r="J64" s="49"/>
      <c r="K64" s="49"/>
      <c r="L64" s="96">
        <v>5294.4</v>
      </c>
      <c r="N64" s="11"/>
      <c r="O64" s="11"/>
      <c r="P64" s="11"/>
    </row>
    <row r="65" spans="1:16" ht="18" customHeight="1" x14ac:dyDescent="0.3">
      <c r="A65" s="155" t="s">
        <v>15</v>
      </c>
      <c r="B65" s="156"/>
      <c r="C65" s="156"/>
      <c r="D65" s="156"/>
      <c r="E65" s="156"/>
      <c r="F65" s="156"/>
      <c r="G65" s="156"/>
      <c r="H65" s="156"/>
      <c r="I65" s="157"/>
      <c r="J65" s="33">
        <f>SUM(J66:J71)</f>
        <v>22</v>
      </c>
      <c r="K65" s="33"/>
      <c r="L65" s="97">
        <v>5294.4</v>
      </c>
      <c r="N65" s="9"/>
      <c r="O65" s="9"/>
      <c r="P65" s="9"/>
    </row>
    <row r="66" spans="1:16" ht="18" customHeight="1" x14ac:dyDescent="0.3">
      <c r="A66" s="158" t="s">
        <v>53</v>
      </c>
      <c r="B66" s="159"/>
      <c r="C66" s="159"/>
      <c r="D66" s="159"/>
      <c r="E66" s="159"/>
      <c r="F66" s="159"/>
      <c r="G66" s="159"/>
      <c r="H66" s="159"/>
      <c r="I66" s="160"/>
      <c r="J66" s="38">
        <f>7+1</f>
        <v>8</v>
      </c>
      <c r="K66" s="54">
        <f t="shared" ref="K66:K71" si="2">L66/J66</f>
        <v>192.27087500000002</v>
      </c>
      <c r="L66" s="92">
        <f>1358.267+139.4+40.5</f>
        <v>1538.1670000000001</v>
      </c>
      <c r="N66" s="11"/>
      <c r="O66" s="13"/>
      <c r="P66" s="14"/>
    </row>
    <row r="67" spans="1:16" ht="18" customHeight="1" x14ac:dyDescent="0.3">
      <c r="A67" s="158" t="s">
        <v>42</v>
      </c>
      <c r="B67" s="159"/>
      <c r="C67" s="159"/>
      <c r="D67" s="159"/>
      <c r="E67" s="159"/>
      <c r="F67" s="159"/>
      <c r="G67" s="159"/>
      <c r="H67" s="159"/>
      <c r="I67" s="160"/>
      <c r="J67" s="38">
        <v>1</v>
      </c>
      <c r="K67" s="54">
        <f t="shared" si="2"/>
        <v>59.667000000000002</v>
      </c>
      <c r="L67" s="92">
        <v>59.667000000000002</v>
      </c>
      <c r="N67" s="11"/>
      <c r="O67" s="13"/>
      <c r="P67" s="14"/>
    </row>
    <row r="68" spans="1:16" ht="18" customHeight="1" x14ac:dyDescent="0.3">
      <c r="A68" s="158" t="s">
        <v>54</v>
      </c>
      <c r="B68" s="159"/>
      <c r="C68" s="159"/>
      <c r="D68" s="159"/>
      <c r="E68" s="159"/>
      <c r="F68" s="159"/>
      <c r="G68" s="159"/>
      <c r="H68" s="159"/>
      <c r="I68" s="160"/>
      <c r="J68" s="38">
        <v>3</v>
      </c>
      <c r="K68" s="54">
        <f t="shared" si="2"/>
        <v>409.04433333333333</v>
      </c>
      <c r="L68" s="92">
        <v>1227.133</v>
      </c>
      <c r="N68" s="11"/>
      <c r="O68" s="13"/>
      <c r="P68" s="14"/>
    </row>
    <row r="69" spans="1:16" ht="18" customHeight="1" x14ac:dyDescent="0.3">
      <c r="A69" s="158" t="s">
        <v>55</v>
      </c>
      <c r="B69" s="159"/>
      <c r="C69" s="159"/>
      <c r="D69" s="159"/>
      <c r="E69" s="159"/>
      <c r="F69" s="159"/>
      <c r="G69" s="159"/>
      <c r="H69" s="159"/>
      <c r="I69" s="160"/>
      <c r="J69" s="38">
        <v>4</v>
      </c>
      <c r="K69" s="54">
        <f t="shared" si="2"/>
        <v>290.81650000000002</v>
      </c>
      <c r="L69" s="92">
        <v>1163.2660000000001</v>
      </c>
      <c r="N69" s="11"/>
      <c r="O69" s="13"/>
      <c r="P69" s="14"/>
    </row>
    <row r="70" spans="1:16" ht="18" customHeight="1" x14ac:dyDescent="0.3">
      <c r="A70" s="158" t="s">
        <v>45</v>
      </c>
      <c r="B70" s="159"/>
      <c r="C70" s="159"/>
      <c r="D70" s="159"/>
      <c r="E70" s="159"/>
      <c r="F70" s="159"/>
      <c r="G70" s="159"/>
      <c r="H70" s="159"/>
      <c r="I70" s="160"/>
      <c r="J70" s="38">
        <v>2</v>
      </c>
      <c r="K70" s="54">
        <f t="shared" si="2"/>
        <v>365.55</v>
      </c>
      <c r="L70" s="92">
        <v>731.1</v>
      </c>
      <c r="N70" s="11"/>
      <c r="O70" s="13"/>
      <c r="P70" s="14"/>
    </row>
    <row r="71" spans="1:16" ht="18" customHeight="1" x14ac:dyDescent="0.3">
      <c r="A71" s="186" t="s">
        <v>56</v>
      </c>
      <c r="B71" s="187"/>
      <c r="C71" s="187"/>
      <c r="D71" s="187"/>
      <c r="E71" s="187"/>
      <c r="F71" s="187"/>
      <c r="G71" s="187"/>
      <c r="H71" s="187"/>
      <c r="I71" s="188"/>
      <c r="J71" s="35">
        <v>4</v>
      </c>
      <c r="K71" s="90">
        <f t="shared" si="2"/>
        <v>143.77500000000001</v>
      </c>
      <c r="L71" s="93">
        <v>575.1</v>
      </c>
      <c r="N71" s="11"/>
      <c r="O71" s="13"/>
      <c r="P71" s="14"/>
    </row>
    <row r="72" spans="1:16" ht="24" customHeight="1" x14ac:dyDescent="0.25">
      <c r="A72" s="190" t="s">
        <v>7</v>
      </c>
      <c r="B72" s="191"/>
      <c r="C72" s="191"/>
      <c r="D72" s="191"/>
      <c r="E72" s="191"/>
      <c r="F72" s="191"/>
      <c r="G72" s="191"/>
      <c r="H72" s="191"/>
      <c r="I72" s="191"/>
      <c r="J72" s="191"/>
      <c r="K72" s="192"/>
      <c r="L72" s="94">
        <v>7.5</v>
      </c>
      <c r="N72" s="9"/>
      <c r="O72" s="9"/>
    </row>
    <row r="73" spans="1:16" ht="24" customHeight="1" thickBot="1" x14ac:dyDescent="0.35">
      <c r="A73" s="89" t="s">
        <v>23</v>
      </c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85">
        <v>36169.1</v>
      </c>
      <c r="N73" s="11"/>
      <c r="O73" s="15"/>
      <c r="P73" s="11"/>
    </row>
    <row r="74" spans="1:1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8"/>
      <c r="N74" s="9"/>
      <c r="O74" s="9"/>
      <c r="P74" s="9"/>
    </row>
    <row r="75" spans="1:16" ht="51.6" customHeight="1" x14ac:dyDescent="0.3">
      <c r="A75" s="185" t="s">
        <v>57</v>
      </c>
      <c r="B75" s="185"/>
      <c r="C75" s="185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1"/>
      <c r="O75" s="9"/>
      <c r="P75" s="9"/>
    </row>
    <row r="76" spans="1:16" ht="15.7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1:16" ht="15.75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</row>
    <row r="78" spans="1:16" ht="15.75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 ht="15.75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 ht="15.75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 ht="15.75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</row>
    <row r="82" spans="1:16" ht="15.7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 ht="15.7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</row>
    <row r="84" spans="1:16" ht="15.7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</row>
    <row r="85" spans="1:16" ht="15.7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</row>
    <row r="86" spans="1:16" ht="15.7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</row>
    <row r="87" spans="1:16" ht="15.7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</row>
    <row r="88" spans="1:16" ht="15.7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</row>
    <row r="89" spans="1:16" ht="15.75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</row>
    <row r="90" spans="1:16" ht="15.75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</row>
    <row r="91" spans="1:16" ht="15.75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</row>
    <row r="92" spans="1:16" ht="15.75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</row>
    <row r="93" spans="1:16" ht="15.75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</row>
    <row r="94" spans="1:16" ht="15.75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</row>
    <row r="95" spans="1:16" ht="15.75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</row>
    <row r="96" spans="1:16" ht="15.75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</row>
    <row r="97" spans="1:16" ht="15.75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</row>
    <row r="98" spans="1:16" ht="15.75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</row>
    <row r="99" spans="1:16" ht="15.75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</row>
  </sheetData>
  <mergeCells count="67">
    <mergeCell ref="B13:C13"/>
    <mergeCell ref="D13:K13"/>
    <mergeCell ref="L13:M13"/>
    <mergeCell ref="B14:C14"/>
    <mergeCell ref="L14:M14"/>
    <mergeCell ref="B11:C11"/>
    <mergeCell ref="D11:K11"/>
    <mergeCell ref="L11:M11"/>
    <mergeCell ref="B12:C12"/>
    <mergeCell ref="D12:J12"/>
    <mergeCell ref="L12:M12"/>
    <mergeCell ref="B9:C9"/>
    <mergeCell ref="D9:J9"/>
    <mergeCell ref="L9:M9"/>
    <mergeCell ref="B10:C10"/>
    <mergeCell ref="D10:J10"/>
    <mergeCell ref="L10:M10"/>
    <mergeCell ref="B6:C6"/>
    <mergeCell ref="L6:M6"/>
    <mergeCell ref="B7:C7"/>
    <mergeCell ref="L7:M7"/>
    <mergeCell ref="B8:C8"/>
    <mergeCell ref="D8:J8"/>
    <mergeCell ref="L8:M8"/>
    <mergeCell ref="B1:L1"/>
    <mergeCell ref="B2:M2"/>
    <mergeCell ref="L4:M4"/>
    <mergeCell ref="B5:C5"/>
    <mergeCell ref="D5:J5"/>
    <mergeCell ref="L5:M5"/>
    <mergeCell ref="A75:M75"/>
    <mergeCell ref="A71:I71"/>
    <mergeCell ref="A67:I67"/>
    <mergeCell ref="A68:I68"/>
    <mergeCell ref="A69:I69"/>
    <mergeCell ref="A70:I70"/>
    <mergeCell ref="B73:K73"/>
    <mergeCell ref="A72:K72"/>
    <mergeCell ref="A25:P25"/>
    <mergeCell ref="A27:A29"/>
    <mergeCell ref="B27:B29"/>
    <mergeCell ref="C27:E27"/>
    <mergeCell ref="F27:L27"/>
    <mergeCell ref="N27:N29"/>
    <mergeCell ref="O27:O29"/>
    <mergeCell ref="P27:P29"/>
    <mergeCell ref="F28:H28"/>
    <mergeCell ref="I28:K28"/>
    <mergeCell ref="L28:L29"/>
    <mergeCell ref="M27:M29"/>
    <mergeCell ref="C28:C29"/>
    <mergeCell ref="D28:D29"/>
    <mergeCell ref="E28:E29"/>
    <mergeCell ref="A50:P50"/>
    <mergeCell ref="A64:I64"/>
    <mergeCell ref="A65:I65"/>
    <mergeCell ref="A66:I66"/>
    <mergeCell ref="A52:I52"/>
    <mergeCell ref="A53:I53"/>
    <mergeCell ref="A54:I54"/>
    <mergeCell ref="A55:I55"/>
    <mergeCell ref="A63:I63"/>
    <mergeCell ref="A57:I57"/>
    <mergeCell ref="A56:I56"/>
    <mergeCell ref="A58:I58"/>
    <mergeCell ref="A59:I59"/>
    <mergeCell ref="A61:P61"/>
  </mergeCells>
  <printOptions horizontalCentered="1"/>
  <pageMargins left="0" right="0" top="0.59" bottom="1.110000000000000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Zeros="0" topLeftCell="A25" zoomScale="77" zoomScaleNormal="77" workbookViewId="0">
      <selection activeCell="M42" sqref="M42"/>
    </sheetView>
  </sheetViews>
  <sheetFormatPr defaultColWidth="9.140625" defaultRowHeight="15" x14ac:dyDescent="0.25"/>
  <cols>
    <col min="1" max="1" width="5" style="1" customWidth="1"/>
    <col min="2" max="2" width="23.42578125" style="1" customWidth="1"/>
    <col min="3" max="3" width="12.42578125" style="1" customWidth="1"/>
    <col min="4" max="6" width="11.5703125" style="1" customWidth="1"/>
    <col min="7" max="8" width="10.42578125" style="1" customWidth="1"/>
    <col min="9" max="9" width="14.5703125" style="1" customWidth="1"/>
    <col min="10" max="10" width="12.42578125" style="1" customWidth="1"/>
    <col min="11" max="11" width="12.140625" style="1" customWidth="1"/>
    <col min="12" max="12" width="12.85546875" style="1" customWidth="1"/>
    <col min="13" max="13" width="12.140625" style="1" customWidth="1"/>
    <col min="14" max="14" width="11.5703125" style="1" customWidth="1"/>
    <col min="15" max="15" width="15.42578125" style="1" customWidth="1"/>
    <col min="16" max="16" width="13.85546875" style="1" customWidth="1"/>
    <col min="17" max="17" width="10.85546875" style="23" customWidth="1"/>
    <col min="18" max="18" width="11" style="23" customWidth="1"/>
    <col min="19" max="19" width="11.5703125" style="23" customWidth="1"/>
    <col min="20" max="16384" width="9.140625" style="1"/>
  </cols>
  <sheetData>
    <row r="1" spans="1:19" ht="84" customHeight="1" x14ac:dyDescent="0.25">
      <c r="A1" s="175" t="s">
        <v>25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29"/>
    </row>
    <row r="2" spans="1:19" ht="32.1" customHeight="1" x14ac:dyDescent="0.25">
      <c r="A2" s="220" t="s">
        <v>0</v>
      </c>
      <c r="B2" s="220" t="s">
        <v>58</v>
      </c>
      <c r="C2" s="221" t="s">
        <v>1</v>
      </c>
      <c r="D2" s="222"/>
      <c r="E2" s="223"/>
      <c r="F2" s="227" t="s">
        <v>2</v>
      </c>
      <c r="G2" s="228"/>
      <c r="H2" s="228"/>
      <c r="I2" s="228"/>
      <c r="J2" s="228"/>
      <c r="K2" s="228"/>
      <c r="L2" s="229"/>
      <c r="M2" s="224" t="s">
        <v>3</v>
      </c>
      <c r="N2" s="224" t="s">
        <v>19</v>
      </c>
      <c r="O2" s="220" t="s">
        <v>4</v>
      </c>
      <c r="P2" s="220" t="s">
        <v>5</v>
      </c>
    </row>
    <row r="3" spans="1:19" ht="33.6" customHeight="1" x14ac:dyDescent="0.25">
      <c r="A3" s="220"/>
      <c r="B3" s="220"/>
      <c r="C3" s="224" t="s">
        <v>34</v>
      </c>
      <c r="D3" s="220" t="s">
        <v>32</v>
      </c>
      <c r="E3" s="220" t="s">
        <v>6</v>
      </c>
      <c r="F3" s="221" t="s">
        <v>17</v>
      </c>
      <c r="G3" s="222"/>
      <c r="H3" s="223"/>
      <c r="I3" s="221" t="s">
        <v>18</v>
      </c>
      <c r="J3" s="222"/>
      <c r="K3" s="223"/>
      <c r="L3" s="229" t="s">
        <v>33</v>
      </c>
      <c r="M3" s="225"/>
      <c r="N3" s="225"/>
      <c r="O3" s="220"/>
      <c r="P3" s="220"/>
    </row>
    <row r="4" spans="1:19" ht="102.6" customHeight="1" x14ac:dyDescent="0.25">
      <c r="A4" s="220"/>
      <c r="B4" s="220"/>
      <c r="C4" s="226"/>
      <c r="D4" s="220"/>
      <c r="E4" s="220"/>
      <c r="F4" s="83" t="s">
        <v>34</v>
      </c>
      <c r="G4" s="83" t="s">
        <v>16</v>
      </c>
      <c r="H4" s="83" t="s">
        <v>6</v>
      </c>
      <c r="I4" s="83" t="s">
        <v>34</v>
      </c>
      <c r="J4" s="83" t="s">
        <v>16</v>
      </c>
      <c r="K4" s="83" t="s">
        <v>6</v>
      </c>
      <c r="L4" s="230"/>
      <c r="M4" s="226"/>
      <c r="N4" s="226"/>
      <c r="O4" s="220"/>
      <c r="P4" s="220"/>
    </row>
    <row r="5" spans="1:19" ht="40.35" customHeight="1" x14ac:dyDescent="0.3">
      <c r="A5" s="98">
        <v>1</v>
      </c>
      <c r="B5" s="86" t="s">
        <v>51</v>
      </c>
      <c r="C5" s="38">
        <v>1</v>
      </c>
      <c r="D5" s="58">
        <v>96864</v>
      </c>
      <c r="E5" s="45">
        <v>96864</v>
      </c>
      <c r="F5" s="44"/>
      <c r="G5" s="44"/>
      <c r="H5" s="45">
        <v>0</v>
      </c>
      <c r="I5" s="44"/>
      <c r="J5" s="58"/>
      <c r="K5" s="45">
        <v>0</v>
      </c>
      <c r="L5" s="44">
        <f>H5+K5</f>
        <v>0</v>
      </c>
      <c r="M5" s="44">
        <v>96864</v>
      </c>
      <c r="N5" s="25">
        <f>M5*0.001</f>
        <v>96.864000000000004</v>
      </c>
      <c r="O5" s="25">
        <v>96960.864000000001</v>
      </c>
      <c r="P5" s="20">
        <v>97</v>
      </c>
    </row>
    <row r="6" spans="1:19" ht="29.1" customHeight="1" x14ac:dyDescent="0.3">
      <c r="A6" s="38">
        <v>2</v>
      </c>
      <c r="B6" s="43" t="s">
        <v>40</v>
      </c>
      <c r="C6" s="38">
        <v>4</v>
      </c>
      <c r="D6" s="58">
        <v>96864</v>
      </c>
      <c r="E6" s="45">
        <v>387456</v>
      </c>
      <c r="F6" s="25"/>
      <c r="G6" s="25"/>
      <c r="H6" s="25"/>
      <c r="I6" s="44">
        <v>1</v>
      </c>
      <c r="J6" s="58">
        <v>15000</v>
      </c>
      <c r="K6" s="45">
        <v>15000</v>
      </c>
      <c r="L6" s="44">
        <v>15000</v>
      </c>
      <c r="M6" s="44">
        <v>402456</v>
      </c>
      <c r="N6" s="25">
        <f>M6*0.001</f>
        <v>402.45600000000002</v>
      </c>
      <c r="O6" s="25">
        <v>402858.45600000001</v>
      </c>
      <c r="P6" s="20">
        <v>402.9</v>
      </c>
      <c r="Q6" s="30"/>
      <c r="R6" s="30"/>
      <c r="S6" s="30"/>
    </row>
    <row r="7" spans="1:19" ht="29.1" customHeight="1" x14ac:dyDescent="0.3">
      <c r="A7" s="38">
        <v>3</v>
      </c>
      <c r="B7" s="43" t="s">
        <v>41</v>
      </c>
      <c r="C7" s="38">
        <v>3</v>
      </c>
      <c r="D7" s="58">
        <v>96864</v>
      </c>
      <c r="E7" s="45">
        <v>290592</v>
      </c>
      <c r="F7" s="44">
        <v>4</v>
      </c>
      <c r="G7" s="44">
        <v>31296</v>
      </c>
      <c r="H7" s="45">
        <v>125184</v>
      </c>
      <c r="I7" s="44">
        <v>2</v>
      </c>
      <c r="J7" s="58">
        <v>15000</v>
      </c>
      <c r="K7" s="45">
        <v>30000</v>
      </c>
      <c r="L7" s="44">
        <v>155184</v>
      </c>
      <c r="M7" s="44">
        <v>445776</v>
      </c>
      <c r="N7" s="25">
        <f t="shared" ref="N7:N17" si="0">M7*0.001</f>
        <v>445.77600000000001</v>
      </c>
      <c r="O7" s="25">
        <v>446221.77600000001</v>
      </c>
      <c r="P7" s="20">
        <v>446.2</v>
      </c>
      <c r="Q7" s="30"/>
      <c r="R7" s="30"/>
      <c r="S7" s="30"/>
    </row>
    <row r="8" spans="1:19" ht="36" customHeight="1" x14ac:dyDescent="0.3">
      <c r="A8" s="38">
        <v>4</v>
      </c>
      <c r="B8" s="86" t="s">
        <v>42</v>
      </c>
      <c r="C8" s="38">
        <f>3+1</f>
        <v>4</v>
      </c>
      <c r="D8" s="58">
        <v>96864</v>
      </c>
      <c r="E8" s="45">
        <v>387456</v>
      </c>
      <c r="F8" s="44">
        <v>4</v>
      </c>
      <c r="G8" s="44">
        <v>31296</v>
      </c>
      <c r="H8" s="45">
        <v>125184</v>
      </c>
      <c r="I8" s="44">
        <f>5-3</f>
        <v>2</v>
      </c>
      <c r="J8" s="58">
        <v>15000</v>
      </c>
      <c r="K8" s="45">
        <v>30000</v>
      </c>
      <c r="L8" s="44">
        <v>155184</v>
      </c>
      <c r="M8" s="44">
        <v>542640</v>
      </c>
      <c r="N8" s="25">
        <f t="shared" si="0"/>
        <v>542.64</v>
      </c>
      <c r="O8" s="25">
        <v>543182.64</v>
      </c>
      <c r="P8" s="20">
        <v>543.20000000000005</v>
      </c>
      <c r="Q8" s="30"/>
      <c r="R8" s="30"/>
      <c r="S8" s="30"/>
    </row>
    <row r="9" spans="1:19" ht="29.1" customHeight="1" x14ac:dyDescent="0.3">
      <c r="A9" s="38">
        <v>5</v>
      </c>
      <c r="B9" s="43" t="s">
        <v>43</v>
      </c>
      <c r="C9" s="38">
        <f>8+4</f>
        <v>12</v>
      </c>
      <c r="D9" s="58">
        <v>96864</v>
      </c>
      <c r="E9" s="45">
        <v>1162368</v>
      </c>
      <c r="F9" s="44"/>
      <c r="G9" s="44"/>
      <c r="H9" s="45">
        <v>0</v>
      </c>
      <c r="I9" s="44">
        <f>3+1</f>
        <v>4</v>
      </c>
      <c r="J9" s="58">
        <v>15000</v>
      </c>
      <c r="K9" s="45">
        <v>60000</v>
      </c>
      <c r="L9" s="44">
        <v>60000</v>
      </c>
      <c r="M9" s="44">
        <v>1222368</v>
      </c>
      <c r="N9" s="25">
        <f t="shared" si="0"/>
        <v>1222.3679999999999</v>
      </c>
      <c r="O9" s="25">
        <v>1223590.368</v>
      </c>
      <c r="P9" s="20">
        <v>1223.5999999999999</v>
      </c>
      <c r="Q9" s="30"/>
      <c r="R9" s="30"/>
      <c r="S9" s="30"/>
    </row>
    <row r="10" spans="1:19" ht="38.450000000000003" customHeight="1" x14ac:dyDescent="0.3">
      <c r="A10" s="38">
        <v>6</v>
      </c>
      <c r="B10" s="86" t="s">
        <v>50</v>
      </c>
      <c r="C10" s="38">
        <v>4</v>
      </c>
      <c r="D10" s="58">
        <v>96864</v>
      </c>
      <c r="E10" s="45">
        <v>387456</v>
      </c>
      <c r="F10" s="44"/>
      <c r="G10" s="44"/>
      <c r="H10" s="45">
        <v>0</v>
      </c>
      <c r="I10" s="44"/>
      <c r="J10" s="58"/>
      <c r="K10" s="45">
        <v>0</v>
      </c>
      <c r="L10" s="44">
        <v>0</v>
      </c>
      <c r="M10" s="44">
        <v>387456</v>
      </c>
      <c r="N10" s="25">
        <f t="shared" si="0"/>
        <v>387.45600000000002</v>
      </c>
      <c r="O10" s="25">
        <v>387843.45600000001</v>
      </c>
      <c r="P10" s="20">
        <v>387.8</v>
      </c>
      <c r="Q10" s="30"/>
      <c r="R10" s="30"/>
      <c r="S10" s="30"/>
    </row>
    <row r="11" spans="1:19" ht="29.1" customHeight="1" x14ac:dyDescent="0.3">
      <c r="A11" s="38">
        <v>7</v>
      </c>
      <c r="B11" s="43" t="s">
        <v>44</v>
      </c>
      <c r="C11" s="38">
        <v>2</v>
      </c>
      <c r="D11" s="58">
        <v>96864</v>
      </c>
      <c r="E11" s="45">
        <v>193728</v>
      </c>
      <c r="F11" s="44"/>
      <c r="G11" s="44"/>
      <c r="H11" s="45">
        <v>0</v>
      </c>
      <c r="I11" s="44">
        <f>1-1</f>
        <v>0</v>
      </c>
      <c r="J11" s="58"/>
      <c r="K11" s="45">
        <v>0</v>
      </c>
      <c r="L11" s="44">
        <v>0</v>
      </c>
      <c r="M11" s="44">
        <v>193728</v>
      </c>
      <c r="N11" s="25">
        <f t="shared" si="0"/>
        <v>193.72800000000001</v>
      </c>
      <c r="O11" s="25">
        <v>193921.728</v>
      </c>
      <c r="P11" s="20">
        <v>193.9</v>
      </c>
      <c r="Q11" s="30"/>
      <c r="R11" s="30"/>
      <c r="S11" s="30"/>
    </row>
    <row r="12" spans="1:19" ht="29.1" customHeight="1" x14ac:dyDescent="0.3">
      <c r="A12" s="38">
        <v>8</v>
      </c>
      <c r="B12" s="43" t="s">
        <v>45</v>
      </c>
      <c r="C12" s="38">
        <f>1</f>
        <v>1</v>
      </c>
      <c r="D12" s="58">
        <v>96864</v>
      </c>
      <c r="E12" s="45">
        <v>96864</v>
      </c>
      <c r="F12" s="44"/>
      <c r="G12" s="44"/>
      <c r="H12" s="45">
        <v>0</v>
      </c>
      <c r="I12" s="44">
        <f>7+7-7</f>
        <v>7</v>
      </c>
      <c r="J12" s="58">
        <v>15000</v>
      </c>
      <c r="K12" s="45">
        <v>105000</v>
      </c>
      <c r="L12" s="44">
        <v>105000</v>
      </c>
      <c r="M12" s="44">
        <v>201864</v>
      </c>
      <c r="N12" s="25">
        <f t="shared" si="0"/>
        <v>201.864</v>
      </c>
      <c r="O12" s="25">
        <v>202065.864</v>
      </c>
      <c r="P12" s="20">
        <v>202.1</v>
      </c>
      <c r="Q12" s="30"/>
      <c r="R12" s="30"/>
      <c r="S12" s="30"/>
    </row>
    <row r="13" spans="1:19" ht="43.7" customHeight="1" x14ac:dyDescent="0.3">
      <c r="A13" s="38">
        <v>9</v>
      </c>
      <c r="B13" s="86" t="s">
        <v>52</v>
      </c>
      <c r="C13" s="38">
        <f>1</f>
        <v>1</v>
      </c>
      <c r="D13" s="58">
        <v>96864</v>
      </c>
      <c r="E13" s="45">
        <v>96864</v>
      </c>
      <c r="F13" s="44"/>
      <c r="G13" s="44"/>
      <c r="H13" s="45">
        <v>0</v>
      </c>
      <c r="I13" s="44"/>
      <c r="J13" s="58"/>
      <c r="K13" s="45">
        <v>0</v>
      </c>
      <c r="L13" s="44">
        <v>0</v>
      </c>
      <c r="M13" s="44">
        <v>96864</v>
      </c>
      <c r="N13" s="25">
        <f t="shared" si="0"/>
        <v>96.864000000000004</v>
      </c>
      <c r="O13" s="25">
        <v>96960.864000000001</v>
      </c>
      <c r="P13" s="20">
        <v>97</v>
      </c>
      <c r="Q13" s="30"/>
      <c r="R13" s="30"/>
      <c r="S13" s="30"/>
    </row>
    <row r="14" spans="1:19" ht="37.35" customHeight="1" x14ac:dyDescent="0.3">
      <c r="A14" s="38">
        <v>10</v>
      </c>
      <c r="B14" s="86" t="s">
        <v>46</v>
      </c>
      <c r="C14" s="38"/>
      <c r="D14" s="58"/>
      <c r="E14" s="45">
        <v>0</v>
      </c>
      <c r="F14" s="44">
        <v>2</v>
      </c>
      <c r="G14" s="44">
        <v>31296</v>
      </c>
      <c r="H14" s="45">
        <v>62592</v>
      </c>
      <c r="I14" s="44">
        <v>7</v>
      </c>
      <c r="J14" s="58">
        <v>15000</v>
      </c>
      <c r="K14" s="45">
        <v>105000</v>
      </c>
      <c r="L14" s="44">
        <v>167592</v>
      </c>
      <c r="M14" s="44">
        <v>167592</v>
      </c>
      <c r="N14" s="25">
        <f t="shared" si="0"/>
        <v>167.59200000000001</v>
      </c>
      <c r="O14" s="25">
        <v>167759.592</v>
      </c>
      <c r="P14" s="20">
        <v>167.8</v>
      </c>
      <c r="Q14" s="30"/>
      <c r="R14" s="30"/>
      <c r="S14" s="30"/>
    </row>
    <row r="15" spans="1:19" ht="29.1" customHeight="1" x14ac:dyDescent="0.3">
      <c r="A15" s="38">
        <v>11</v>
      </c>
      <c r="B15" s="43" t="s">
        <v>47</v>
      </c>
      <c r="C15" s="38">
        <v>2</v>
      </c>
      <c r="D15" s="58">
        <v>96864</v>
      </c>
      <c r="E15" s="45">
        <v>193728</v>
      </c>
      <c r="F15" s="44"/>
      <c r="G15" s="44"/>
      <c r="H15" s="45">
        <v>0</v>
      </c>
      <c r="I15" s="44"/>
      <c r="J15" s="58"/>
      <c r="K15" s="45">
        <v>0</v>
      </c>
      <c r="L15" s="44">
        <v>0</v>
      </c>
      <c r="M15" s="44">
        <v>193728</v>
      </c>
      <c r="N15" s="25">
        <f t="shared" si="0"/>
        <v>193.72800000000001</v>
      </c>
      <c r="O15" s="25">
        <v>193921.728</v>
      </c>
      <c r="P15" s="20">
        <v>193.9</v>
      </c>
      <c r="Q15" s="30"/>
      <c r="R15" s="30"/>
      <c r="S15" s="30"/>
    </row>
    <row r="16" spans="1:19" ht="29.1" customHeight="1" x14ac:dyDescent="0.3">
      <c r="A16" s="38">
        <v>12</v>
      </c>
      <c r="B16" s="43" t="s">
        <v>48</v>
      </c>
      <c r="C16" s="38">
        <f>4+2</f>
        <v>6</v>
      </c>
      <c r="D16" s="58">
        <v>96864</v>
      </c>
      <c r="E16" s="45">
        <v>581184</v>
      </c>
      <c r="F16" s="44"/>
      <c r="G16" s="44"/>
      <c r="H16" s="45">
        <v>0</v>
      </c>
      <c r="I16" s="44">
        <f>4+3-1</f>
        <v>6</v>
      </c>
      <c r="J16" s="58">
        <v>15000</v>
      </c>
      <c r="K16" s="45">
        <v>90000</v>
      </c>
      <c r="L16" s="44">
        <v>90000</v>
      </c>
      <c r="M16" s="44">
        <v>671184</v>
      </c>
      <c r="N16" s="25">
        <f t="shared" si="0"/>
        <v>671.18399999999997</v>
      </c>
      <c r="O16" s="25">
        <v>671855.18400000001</v>
      </c>
      <c r="P16" s="20">
        <v>671.9</v>
      </c>
      <c r="Q16" s="30"/>
      <c r="R16" s="30"/>
      <c r="S16" s="30"/>
    </row>
    <row r="17" spans="1:19" ht="29.1" customHeight="1" x14ac:dyDescent="0.3">
      <c r="A17" s="38">
        <v>13</v>
      </c>
      <c r="B17" s="43" t="s">
        <v>49</v>
      </c>
      <c r="C17" s="38">
        <v>6</v>
      </c>
      <c r="D17" s="58">
        <v>96864</v>
      </c>
      <c r="E17" s="45">
        <v>581184</v>
      </c>
      <c r="F17" s="44"/>
      <c r="G17" s="44"/>
      <c r="H17" s="45">
        <v>0</v>
      </c>
      <c r="I17" s="44"/>
      <c r="J17" s="58"/>
      <c r="K17" s="45">
        <v>0</v>
      </c>
      <c r="L17" s="44">
        <v>0</v>
      </c>
      <c r="M17" s="44">
        <v>581184</v>
      </c>
      <c r="N17" s="25">
        <f t="shared" si="0"/>
        <v>581.18399999999997</v>
      </c>
      <c r="O17" s="25">
        <v>581765.18400000001</v>
      </c>
      <c r="P17" s="20">
        <v>581.79999999999995</v>
      </c>
      <c r="Q17" s="30"/>
      <c r="R17" s="30"/>
      <c r="S17" s="30"/>
    </row>
    <row r="18" spans="1:19" ht="29.1" customHeight="1" x14ac:dyDescent="0.3">
      <c r="A18" s="38"/>
      <c r="B18" s="117" t="s">
        <v>38</v>
      </c>
      <c r="C18" s="111">
        <f>SUM(C6:C17)</f>
        <v>45</v>
      </c>
      <c r="D18" s="118">
        <v>96864</v>
      </c>
      <c r="E18" s="115">
        <v>4455744</v>
      </c>
      <c r="F18" s="72">
        <v>10</v>
      </c>
      <c r="G18" s="72">
        <v>31296</v>
      </c>
      <c r="H18" s="115">
        <v>312960</v>
      </c>
      <c r="I18" s="72">
        <v>29</v>
      </c>
      <c r="J18" s="118">
        <v>15000</v>
      </c>
      <c r="K18" s="115">
        <v>435000</v>
      </c>
      <c r="L18" s="72">
        <v>747960</v>
      </c>
      <c r="M18" s="72">
        <v>5203704</v>
      </c>
      <c r="N18" s="24">
        <f>N5+N6+N7+N8+N9+N10+N11+N12+N13+N14+N15+N16+N17</f>
        <v>5203.7040000000006</v>
      </c>
      <c r="O18" s="24">
        <v>5208907.7040000018</v>
      </c>
      <c r="P18" s="48">
        <f>P5+P6+P7+P8+P9+P10+P11+P12+P13+P14+P15+P16+P17</f>
        <v>5209.1000000000004</v>
      </c>
      <c r="Q18" s="30"/>
      <c r="R18" s="30"/>
      <c r="S18" s="30"/>
    </row>
    <row r="19" spans="1:19" x14ac:dyDescent="0.25">
      <c r="K19" s="16"/>
    </row>
    <row r="20" spans="1:19" x14ac:dyDescent="0.25">
      <c r="K20" s="16"/>
    </row>
    <row r="21" spans="1:19" x14ac:dyDescent="0.25">
      <c r="K21" s="16"/>
    </row>
    <row r="22" spans="1:19" ht="28.35" customHeight="1" x14ac:dyDescent="0.3">
      <c r="A22" s="216" t="s">
        <v>26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</row>
    <row r="23" spans="1:19" ht="15.75" thickBot="1" x14ac:dyDescent="0.3"/>
    <row r="24" spans="1:19" ht="66.599999999999994" customHeight="1" thickBot="1" x14ac:dyDescent="0.3">
      <c r="A24" s="217" t="s">
        <v>39</v>
      </c>
      <c r="B24" s="218"/>
      <c r="C24" s="218"/>
      <c r="D24" s="218"/>
      <c r="E24" s="218"/>
      <c r="F24" s="218"/>
      <c r="G24" s="218"/>
      <c r="H24" s="218"/>
      <c r="I24" s="219"/>
      <c r="J24" s="105" t="s">
        <v>9</v>
      </c>
      <c r="K24" s="105" t="s">
        <v>10</v>
      </c>
      <c r="L24" s="106" t="s">
        <v>11</v>
      </c>
      <c r="M24" s="83" t="s">
        <v>5</v>
      </c>
    </row>
    <row r="25" spans="1:19" ht="24" customHeight="1" x14ac:dyDescent="0.3">
      <c r="A25" s="155" t="s">
        <v>12</v>
      </c>
      <c r="B25" s="156"/>
      <c r="C25" s="156"/>
      <c r="D25" s="156"/>
      <c r="E25" s="156"/>
      <c r="F25" s="156"/>
      <c r="G25" s="156"/>
      <c r="H25" s="156"/>
      <c r="I25" s="157"/>
      <c r="J25" s="33"/>
      <c r="K25" s="33"/>
      <c r="L25" s="59">
        <f>L27+L26</f>
        <v>29628.846000000001</v>
      </c>
      <c r="M25" s="119">
        <v>29628.799999999999</v>
      </c>
    </row>
    <row r="26" spans="1:19" ht="24" customHeight="1" thickBot="1" x14ac:dyDescent="0.35">
      <c r="A26" s="165" t="s">
        <v>13</v>
      </c>
      <c r="B26" s="166"/>
      <c r="C26" s="166"/>
      <c r="D26" s="166"/>
      <c r="E26" s="166"/>
      <c r="F26" s="166"/>
      <c r="G26" s="166"/>
      <c r="H26" s="166"/>
      <c r="I26" s="167"/>
      <c r="J26" s="35"/>
      <c r="K26" s="35"/>
      <c r="L26" s="60">
        <f>11.8*J27</f>
        <v>106.2</v>
      </c>
      <c r="M26" s="65">
        <v>106.2</v>
      </c>
    </row>
    <row r="27" spans="1:19" ht="24" customHeight="1" x14ac:dyDescent="0.3">
      <c r="A27" s="155" t="s">
        <v>20</v>
      </c>
      <c r="B27" s="156"/>
      <c r="C27" s="156"/>
      <c r="D27" s="156"/>
      <c r="E27" s="156"/>
      <c r="F27" s="156"/>
      <c r="G27" s="156"/>
      <c r="H27" s="156"/>
      <c r="I27" s="157"/>
      <c r="J27" s="33">
        <f>J29+J30+J28</f>
        <v>9</v>
      </c>
      <c r="K27" s="61">
        <v>3280.2939999999999</v>
      </c>
      <c r="L27" s="59">
        <f>J27*K27</f>
        <v>29522.646000000001</v>
      </c>
      <c r="M27" s="120">
        <v>29522.6</v>
      </c>
    </row>
    <row r="28" spans="1:19" ht="24" customHeight="1" thickBot="1" x14ac:dyDescent="0.35">
      <c r="A28" s="171" t="s">
        <v>59</v>
      </c>
      <c r="B28" s="172"/>
      <c r="C28" s="172"/>
      <c r="D28" s="172"/>
      <c r="E28" s="172"/>
      <c r="F28" s="172"/>
      <c r="G28" s="172"/>
      <c r="H28" s="172"/>
      <c r="I28" s="173"/>
      <c r="J28" s="40">
        <v>3</v>
      </c>
      <c r="K28" s="63">
        <f t="shared" ref="K28:K30" si="1">$K$27</f>
        <v>3280.2939999999999</v>
      </c>
      <c r="L28" s="64">
        <f>J28*K28</f>
        <v>9840.8819999999996</v>
      </c>
      <c r="M28" s="121">
        <v>9840.9</v>
      </c>
    </row>
    <row r="29" spans="1:19" ht="24" customHeight="1" x14ac:dyDescent="0.3">
      <c r="A29" s="158" t="s">
        <v>55</v>
      </c>
      <c r="B29" s="159"/>
      <c r="C29" s="159"/>
      <c r="D29" s="159"/>
      <c r="E29" s="159"/>
      <c r="F29" s="159"/>
      <c r="G29" s="159"/>
      <c r="H29" s="159"/>
      <c r="I29" s="160"/>
      <c r="J29" s="38">
        <v>2</v>
      </c>
      <c r="K29" s="47">
        <f t="shared" si="1"/>
        <v>3280.2939999999999</v>
      </c>
      <c r="L29" s="62">
        <f>J29*K29</f>
        <v>6560.5879999999997</v>
      </c>
      <c r="M29" s="121">
        <v>6560.6</v>
      </c>
    </row>
    <row r="30" spans="1:19" ht="24" customHeight="1" x14ac:dyDescent="0.3">
      <c r="A30" s="158" t="s">
        <v>52</v>
      </c>
      <c r="B30" s="159"/>
      <c r="C30" s="159"/>
      <c r="D30" s="159"/>
      <c r="E30" s="159"/>
      <c r="F30" s="159"/>
      <c r="G30" s="159"/>
      <c r="H30" s="159"/>
      <c r="I30" s="160"/>
      <c r="J30" s="38">
        <v>4</v>
      </c>
      <c r="K30" s="47">
        <f t="shared" si="1"/>
        <v>3280.2939999999999</v>
      </c>
      <c r="L30" s="62">
        <f>J30*K30</f>
        <v>13121.175999999999</v>
      </c>
      <c r="M30" s="121">
        <v>13121.1</v>
      </c>
    </row>
    <row r="31" spans="1:19" ht="24" customHeight="1" x14ac:dyDescent="0.25">
      <c r="N31" s="18"/>
    </row>
    <row r="32" spans="1:19" ht="25.35" customHeight="1" x14ac:dyDescent="0.25">
      <c r="A32" s="234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"/>
      <c r="O32" s="23"/>
      <c r="P32" s="23"/>
    </row>
    <row r="33" spans="1:16" ht="32.450000000000003" customHeight="1" x14ac:dyDescent="0.3">
      <c r="A33" s="232" t="s">
        <v>27</v>
      </c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66"/>
      <c r="O33" s="66"/>
      <c r="P33" s="66"/>
    </row>
    <row r="34" spans="1:16" ht="19.5" thickBot="1" x14ac:dyDescent="0.3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31"/>
      <c r="P34" s="231"/>
    </row>
    <row r="35" spans="1:16" ht="68.45" customHeight="1" thickBot="1" x14ac:dyDescent="0.3">
      <c r="A35" s="217" t="s">
        <v>39</v>
      </c>
      <c r="B35" s="218"/>
      <c r="C35" s="218"/>
      <c r="D35" s="218"/>
      <c r="E35" s="218"/>
      <c r="F35" s="218"/>
      <c r="G35" s="218"/>
      <c r="H35" s="218"/>
      <c r="I35" s="219"/>
      <c r="J35" s="105" t="s">
        <v>14</v>
      </c>
      <c r="K35" s="105" t="s">
        <v>10</v>
      </c>
      <c r="L35" s="83" t="s">
        <v>11</v>
      </c>
      <c r="M35" s="57" t="s">
        <v>5</v>
      </c>
      <c r="N35" s="21"/>
      <c r="O35" s="231"/>
      <c r="P35" s="231"/>
    </row>
    <row r="36" spans="1:16" ht="24" customHeight="1" thickBot="1" x14ac:dyDescent="0.35">
      <c r="A36" s="152" t="s">
        <v>12</v>
      </c>
      <c r="B36" s="153"/>
      <c r="C36" s="153"/>
      <c r="D36" s="153"/>
      <c r="E36" s="153"/>
      <c r="F36" s="153"/>
      <c r="G36" s="153"/>
      <c r="H36" s="153"/>
      <c r="I36" s="154"/>
      <c r="J36" s="49"/>
      <c r="K36" s="49"/>
      <c r="L36" s="67">
        <v>1323.2</v>
      </c>
      <c r="M36" s="24">
        <f>M37</f>
        <v>1323.2</v>
      </c>
      <c r="N36" s="21"/>
      <c r="O36" s="231"/>
      <c r="P36" s="231"/>
    </row>
    <row r="37" spans="1:16" ht="24" customHeight="1" x14ac:dyDescent="0.3">
      <c r="A37" s="155" t="s">
        <v>15</v>
      </c>
      <c r="B37" s="156"/>
      <c r="C37" s="156"/>
      <c r="D37" s="156"/>
      <c r="E37" s="156"/>
      <c r="F37" s="156"/>
      <c r="G37" s="156"/>
      <c r="H37" s="156"/>
      <c r="I37" s="157"/>
      <c r="J37" s="33">
        <f>SUM(J38:J40)</f>
        <v>8</v>
      </c>
      <c r="K37" s="52">
        <v>165.4</v>
      </c>
      <c r="L37" s="68">
        <v>1323.2</v>
      </c>
      <c r="M37" s="24">
        <f>J37*K37</f>
        <v>1323.2</v>
      </c>
      <c r="N37" s="21"/>
      <c r="O37" s="231"/>
      <c r="P37" s="231"/>
    </row>
    <row r="38" spans="1:16" ht="24" customHeight="1" x14ac:dyDescent="0.3">
      <c r="A38" s="158" t="s">
        <v>51</v>
      </c>
      <c r="B38" s="159"/>
      <c r="C38" s="159"/>
      <c r="D38" s="159"/>
      <c r="E38" s="159"/>
      <c r="F38" s="159"/>
      <c r="G38" s="159"/>
      <c r="H38" s="159"/>
      <c r="I38" s="160"/>
      <c r="J38" s="38">
        <v>1</v>
      </c>
      <c r="K38" s="54">
        <v>165.4</v>
      </c>
      <c r="L38" s="69">
        <v>165.4</v>
      </c>
      <c r="M38" s="25">
        <f>J38*K38</f>
        <v>165.4</v>
      </c>
      <c r="N38" s="21"/>
      <c r="O38" s="231"/>
      <c r="P38" s="231"/>
    </row>
    <row r="39" spans="1:16" ht="24" customHeight="1" x14ac:dyDescent="0.3">
      <c r="A39" s="158" t="s">
        <v>52</v>
      </c>
      <c r="B39" s="159"/>
      <c r="C39" s="159"/>
      <c r="D39" s="159"/>
      <c r="E39" s="159"/>
      <c r="F39" s="159"/>
      <c r="G39" s="159"/>
      <c r="H39" s="159"/>
      <c r="I39" s="160"/>
      <c r="J39" s="38">
        <v>5</v>
      </c>
      <c r="K39" s="54">
        <v>165.4</v>
      </c>
      <c r="L39" s="69">
        <v>827</v>
      </c>
      <c r="M39" s="25">
        <f>J39*K39</f>
        <v>827</v>
      </c>
      <c r="N39" s="21"/>
      <c r="O39" s="231"/>
      <c r="P39" s="231"/>
    </row>
    <row r="40" spans="1:16" ht="24" customHeight="1" x14ac:dyDescent="0.3">
      <c r="A40" s="186" t="s">
        <v>60</v>
      </c>
      <c r="B40" s="187"/>
      <c r="C40" s="187"/>
      <c r="D40" s="187"/>
      <c r="E40" s="187"/>
      <c r="F40" s="187"/>
      <c r="G40" s="187"/>
      <c r="H40" s="187"/>
      <c r="I40" s="188"/>
      <c r="J40" s="35">
        <v>2</v>
      </c>
      <c r="K40" s="99">
        <v>165.4</v>
      </c>
      <c r="L40" s="100">
        <v>330.8</v>
      </c>
      <c r="M40" s="25">
        <f>J40*K40</f>
        <v>330.8</v>
      </c>
      <c r="N40" s="21"/>
      <c r="O40" s="231"/>
      <c r="P40" s="231"/>
    </row>
    <row r="41" spans="1:16" ht="24" customHeight="1" x14ac:dyDescent="0.3">
      <c r="A41" s="235" t="s">
        <v>7</v>
      </c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6">
        <v>8</v>
      </c>
      <c r="N41" s="22"/>
      <c r="O41" s="231"/>
      <c r="P41" s="231"/>
    </row>
    <row r="42" spans="1:16" ht="34.35" customHeight="1" thickBot="1" x14ac:dyDescent="0.35">
      <c r="A42" s="101" t="s">
        <v>23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3"/>
      <c r="L42" s="104"/>
      <c r="M42" s="27">
        <f>P18+M25+M36+M41</f>
        <v>36169.1</v>
      </c>
      <c r="N42" s="21"/>
      <c r="O42" s="231"/>
      <c r="P42" s="231"/>
    </row>
    <row r="43" spans="1:1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8"/>
      <c r="N43" s="23"/>
      <c r="O43" s="231"/>
      <c r="P43" s="231"/>
    </row>
    <row r="44" spans="1:16" ht="63.6" customHeight="1" x14ac:dyDescent="0.3">
      <c r="A44" s="185" t="s">
        <v>61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185"/>
    </row>
  </sheetData>
  <mergeCells count="34">
    <mergeCell ref="A44:M44"/>
    <mergeCell ref="A32:M32"/>
    <mergeCell ref="A41:L41"/>
    <mergeCell ref="A40:I40"/>
    <mergeCell ref="A36:I36"/>
    <mergeCell ref="A37:I37"/>
    <mergeCell ref="A38:I38"/>
    <mergeCell ref="A39:I39"/>
    <mergeCell ref="A29:I29"/>
    <mergeCell ref="A30:I30"/>
    <mergeCell ref="A28:I28"/>
    <mergeCell ref="A35:I35"/>
    <mergeCell ref="O34:P43"/>
    <mergeCell ref="A33:M33"/>
    <mergeCell ref="A1:P1"/>
    <mergeCell ref="A2:A4"/>
    <mergeCell ref="B2:B4"/>
    <mergeCell ref="C2:E2"/>
    <mergeCell ref="N2:N4"/>
    <mergeCell ref="O2:O4"/>
    <mergeCell ref="P2:P4"/>
    <mergeCell ref="F3:H3"/>
    <mergeCell ref="I3:K3"/>
    <mergeCell ref="C3:C4"/>
    <mergeCell ref="D3:D4"/>
    <mergeCell ref="E3:E4"/>
    <mergeCell ref="M2:M4"/>
    <mergeCell ref="F2:L2"/>
    <mergeCell ref="L3:L4"/>
    <mergeCell ref="A27:I27"/>
    <mergeCell ref="A22:P22"/>
    <mergeCell ref="A24:I24"/>
    <mergeCell ref="A25:I25"/>
    <mergeCell ref="A26:I26"/>
  </mergeCells>
  <printOptions horizontalCentered="1"/>
  <pageMargins left="0" right="0" top="0.59055118110236227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Zeros="0" topLeftCell="A10" zoomScale="70" zoomScaleNormal="70" workbookViewId="0">
      <selection activeCell="I6" sqref="I6"/>
    </sheetView>
  </sheetViews>
  <sheetFormatPr defaultColWidth="9.140625" defaultRowHeight="15" x14ac:dyDescent="0.25"/>
  <cols>
    <col min="1" max="1" width="5" style="1" customWidth="1"/>
    <col min="2" max="2" width="24.42578125" style="1" customWidth="1"/>
    <col min="3" max="3" width="12.42578125" style="1" customWidth="1"/>
    <col min="4" max="4" width="14.140625" style="1" customWidth="1"/>
    <col min="5" max="5" width="12" style="1" customWidth="1"/>
    <col min="6" max="6" width="12.85546875" style="1" customWidth="1"/>
    <col min="7" max="7" width="10.5703125" style="1" customWidth="1"/>
    <col min="8" max="8" width="10" style="1" customWidth="1"/>
    <col min="9" max="9" width="12.140625" style="1" customWidth="1"/>
    <col min="10" max="11" width="10.5703125" style="1" customWidth="1"/>
    <col min="12" max="12" width="13.140625" style="1" customWidth="1"/>
    <col min="13" max="13" width="12.5703125" style="1" customWidth="1"/>
    <col min="14" max="14" width="12.42578125" style="1" customWidth="1"/>
    <col min="15" max="15" width="17.42578125" style="1" customWidth="1"/>
    <col min="16" max="16" width="13.140625" style="1" customWidth="1"/>
    <col min="17" max="17" width="9.85546875" style="23" bestFit="1" customWidth="1"/>
    <col min="18" max="18" width="9.140625" style="23"/>
    <col min="19" max="19" width="9.140625" style="31"/>
    <col min="20" max="16384" width="9.140625" style="1"/>
  </cols>
  <sheetData>
    <row r="1" spans="1:19" ht="79.7" customHeight="1" x14ac:dyDescent="0.25">
      <c r="A1" s="175" t="s">
        <v>28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29"/>
      <c r="S1" s="23"/>
    </row>
    <row r="2" spans="1:19" ht="15.75" x14ac:dyDescent="0.25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23"/>
    </row>
    <row r="3" spans="1:19" ht="32.1" customHeight="1" x14ac:dyDescent="0.25">
      <c r="A3" s="180" t="s">
        <v>0</v>
      </c>
      <c r="B3" s="180" t="s">
        <v>58</v>
      </c>
      <c r="C3" s="177" t="s">
        <v>1</v>
      </c>
      <c r="D3" s="178"/>
      <c r="E3" s="179"/>
      <c r="F3" s="177" t="s">
        <v>2</v>
      </c>
      <c r="G3" s="178"/>
      <c r="H3" s="178"/>
      <c r="I3" s="178"/>
      <c r="J3" s="178"/>
      <c r="K3" s="178"/>
      <c r="L3" s="178"/>
      <c r="M3" s="180" t="s">
        <v>3</v>
      </c>
      <c r="N3" s="180" t="s">
        <v>37</v>
      </c>
      <c r="O3" s="176" t="s">
        <v>4</v>
      </c>
      <c r="P3" s="176" t="s">
        <v>5</v>
      </c>
      <c r="S3" s="23"/>
    </row>
    <row r="4" spans="1:19" ht="39.6" customHeight="1" x14ac:dyDescent="0.25">
      <c r="A4" s="181"/>
      <c r="B4" s="181"/>
      <c r="C4" s="176" t="s">
        <v>35</v>
      </c>
      <c r="D4" s="176" t="s">
        <v>32</v>
      </c>
      <c r="E4" s="176" t="s">
        <v>6</v>
      </c>
      <c r="F4" s="177" t="s">
        <v>17</v>
      </c>
      <c r="G4" s="178"/>
      <c r="H4" s="179"/>
      <c r="I4" s="177" t="s">
        <v>18</v>
      </c>
      <c r="J4" s="178"/>
      <c r="K4" s="179"/>
      <c r="L4" s="183" t="s">
        <v>33</v>
      </c>
      <c r="M4" s="181"/>
      <c r="N4" s="181"/>
      <c r="O4" s="176"/>
      <c r="P4" s="176"/>
      <c r="S4" s="23"/>
    </row>
    <row r="5" spans="1:19" ht="96.6" customHeight="1" x14ac:dyDescent="0.25">
      <c r="A5" s="182"/>
      <c r="B5" s="182"/>
      <c r="C5" s="176"/>
      <c r="D5" s="176"/>
      <c r="E5" s="176"/>
      <c r="F5" s="82" t="s">
        <v>35</v>
      </c>
      <c r="G5" s="82" t="s">
        <v>16</v>
      </c>
      <c r="H5" s="82" t="s">
        <v>6</v>
      </c>
      <c r="I5" s="84" t="s">
        <v>35</v>
      </c>
      <c r="J5" s="82" t="s">
        <v>16</v>
      </c>
      <c r="K5" s="82" t="s">
        <v>6</v>
      </c>
      <c r="L5" s="184"/>
      <c r="M5" s="182"/>
      <c r="N5" s="182"/>
      <c r="O5" s="176"/>
      <c r="P5" s="176"/>
      <c r="S5" s="23"/>
    </row>
    <row r="6" spans="1:19" ht="42" customHeight="1" x14ac:dyDescent="0.3">
      <c r="A6" s="109">
        <v>1</v>
      </c>
      <c r="B6" s="86" t="s">
        <v>51</v>
      </c>
      <c r="C6" s="44">
        <v>1</v>
      </c>
      <c r="D6" s="44">
        <v>96864</v>
      </c>
      <c r="E6" s="45">
        <v>96864</v>
      </c>
      <c r="F6" s="44"/>
      <c r="G6" s="44"/>
      <c r="H6" s="45">
        <v>0</v>
      </c>
      <c r="I6" s="44"/>
      <c r="J6" s="44"/>
      <c r="K6" s="45">
        <v>0</v>
      </c>
      <c r="L6" s="46">
        <v>0</v>
      </c>
      <c r="M6" s="44">
        <v>96864</v>
      </c>
      <c r="N6" s="47">
        <v>96.864000000000004</v>
      </c>
      <c r="O6" s="25">
        <v>96960.864000000001</v>
      </c>
      <c r="P6" s="20">
        <v>97</v>
      </c>
      <c r="S6" s="23"/>
    </row>
    <row r="7" spans="1:19" ht="39" customHeight="1" x14ac:dyDescent="0.3">
      <c r="A7" s="109">
        <v>2</v>
      </c>
      <c r="B7" s="86" t="s">
        <v>59</v>
      </c>
      <c r="C7" s="44">
        <v>3</v>
      </c>
      <c r="D7" s="44">
        <v>96864</v>
      </c>
      <c r="E7" s="45">
        <v>290592</v>
      </c>
      <c r="F7" s="44"/>
      <c r="G7" s="44"/>
      <c r="H7" s="45">
        <v>0</v>
      </c>
      <c r="I7" s="44"/>
      <c r="J7" s="44"/>
      <c r="K7" s="45">
        <v>0</v>
      </c>
      <c r="L7" s="46">
        <v>0</v>
      </c>
      <c r="M7" s="44">
        <v>290592</v>
      </c>
      <c r="N7" s="47">
        <v>290.59199999999998</v>
      </c>
      <c r="O7" s="25">
        <v>290882.592</v>
      </c>
      <c r="P7" s="20">
        <v>290.89999999999998</v>
      </c>
      <c r="S7" s="23"/>
    </row>
    <row r="8" spans="1:19" ht="24" customHeight="1" x14ac:dyDescent="0.3">
      <c r="A8" s="38">
        <v>3</v>
      </c>
      <c r="B8" s="43" t="s">
        <v>40</v>
      </c>
      <c r="C8" s="44">
        <v>4</v>
      </c>
      <c r="D8" s="44">
        <v>96864</v>
      </c>
      <c r="E8" s="45">
        <v>387456</v>
      </c>
      <c r="F8" s="25"/>
      <c r="G8" s="44"/>
      <c r="H8" s="44">
        <v>0</v>
      </c>
      <c r="I8" s="44">
        <v>1</v>
      </c>
      <c r="J8" s="44">
        <v>15000</v>
      </c>
      <c r="K8" s="45">
        <v>15000</v>
      </c>
      <c r="L8" s="46">
        <v>15000</v>
      </c>
      <c r="M8" s="44">
        <v>402456</v>
      </c>
      <c r="N8" s="47">
        <v>402.45600000000002</v>
      </c>
      <c r="O8" s="25">
        <v>402858.45600000001</v>
      </c>
      <c r="P8" s="20">
        <v>402.9</v>
      </c>
      <c r="Q8" s="30"/>
      <c r="R8" s="30"/>
      <c r="S8" s="30"/>
    </row>
    <row r="9" spans="1:19" ht="25.35" customHeight="1" x14ac:dyDescent="0.3">
      <c r="A9" s="38">
        <v>4</v>
      </c>
      <c r="B9" s="43" t="s">
        <v>41</v>
      </c>
      <c r="C9" s="44">
        <v>3</v>
      </c>
      <c r="D9" s="44">
        <v>96864</v>
      </c>
      <c r="E9" s="45">
        <v>290592</v>
      </c>
      <c r="F9" s="44">
        <v>4</v>
      </c>
      <c r="G9" s="44">
        <v>31296</v>
      </c>
      <c r="H9" s="45">
        <v>125184</v>
      </c>
      <c r="I9" s="44">
        <v>2</v>
      </c>
      <c r="J9" s="44">
        <v>15000</v>
      </c>
      <c r="K9" s="45">
        <v>30000</v>
      </c>
      <c r="L9" s="46">
        <v>155184</v>
      </c>
      <c r="M9" s="44">
        <v>445776</v>
      </c>
      <c r="N9" s="47">
        <v>445.77600000000001</v>
      </c>
      <c r="O9" s="25">
        <v>446221.77600000001</v>
      </c>
      <c r="P9" s="20">
        <v>446.2</v>
      </c>
      <c r="Q9" s="30"/>
      <c r="R9" s="30"/>
      <c r="S9" s="30"/>
    </row>
    <row r="10" spans="1:19" ht="41.45" customHeight="1" x14ac:dyDescent="0.3">
      <c r="A10" s="38">
        <v>5</v>
      </c>
      <c r="B10" s="86" t="s">
        <v>42</v>
      </c>
      <c r="C10" s="44">
        <v>4</v>
      </c>
      <c r="D10" s="44">
        <v>96864</v>
      </c>
      <c r="E10" s="45">
        <v>387456</v>
      </c>
      <c r="F10" s="44">
        <v>4</v>
      </c>
      <c r="G10" s="44">
        <v>31296</v>
      </c>
      <c r="H10" s="45">
        <v>125184</v>
      </c>
      <c r="I10" s="44">
        <v>2</v>
      </c>
      <c r="J10" s="44">
        <v>15000</v>
      </c>
      <c r="K10" s="45">
        <v>30000</v>
      </c>
      <c r="L10" s="46">
        <v>155184</v>
      </c>
      <c r="M10" s="44">
        <v>542640</v>
      </c>
      <c r="N10" s="47">
        <v>542.64</v>
      </c>
      <c r="O10" s="25">
        <v>543182.64</v>
      </c>
      <c r="P10" s="20">
        <v>543.20000000000005</v>
      </c>
      <c r="Q10" s="30"/>
      <c r="R10" s="30"/>
      <c r="S10" s="30"/>
    </row>
    <row r="11" spans="1:19" ht="28.35" customHeight="1" x14ac:dyDescent="0.3">
      <c r="A11" s="38">
        <v>6</v>
      </c>
      <c r="B11" s="43" t="s">
        <v>43</v>
      </c>
      <c r="C11" s="44">
        <v>12</v>
      </c>
      <c r="D11" s="44">
        <v>96864</v>
      </c>
      <c r="E11" s="45">
        <v>1162368</v>
      </c>
      <c r="F11" s="44"/>
      <c r="G11" s="44"/>
      <c r="H11" s="45">
        <v>0</v>
      </c>
      <c r="I11" s="44">
        <v>4</v>
      </c>
      <c r="J11" s="44">
        <v>15000</v>
      </c>
      <c r="K11" s="45">
        <v>60000</v>
      </c>
      <c r="L11" s="46">
        <v>60000</v>
      </c>
      <c r="M11" s="44">
        <v>1222368</v>
      </c>
      <c r="N11" s="47">
        <v>1222.3679999999999</v>
      </c>
      <c r="O11" s="25">
        <v>1223590.368</v>
      </c>
      <c r="P11" s="20">
        <v>1223.5999999999999</v>
      </c>
      <c r="Q11" s="30"/>
      <c r="R11" s="30"/>
      <c r="S11" s="30"/>
    </row>
    <row r="12" spans="1:19" ht="35.450000000000003" customHeight="1" x14ac:dyDescent="0.3">
      <c r="A12" s="38">
        <v>7</v>
      </c>
      <c r="B12" s="86" t="s">
        <v>50</v>
      </c>
      <c r="C12" s="44">
        <v>4</v>
      </c>
      <c r="D12" s="44">
        <v>96864</v>
      </c>
      <c r="E12" s="45">
        <v>387456</v>
      </c>
      <c r="F12" s="44"/>
      <c r="G12" s="44"/>
      <c r="H12" s="45">
        <v>0</v>
      </c>
      <c r="I12" s="44"/>
      <c r="J12" s="44"/>
      <c r="K12" s="45">
        <v>0</v>
      </c>
      <c r="L12" s="46">
        <v>0</v>
      </c>
      <c r="M12" s="44">
        <v>387456</v>
      </c>
      <c r="N12" s="47">
        <v>387.45600000000002</v>
      </c>
      <c r="O12" s="25">
        <v>387843.45600000001</v>
      </c>
      <c r="P12" s="20">
        <v>387.8</v>
      </c>
      <c r="Q12" s="30"/>
      <c r="R12" s="30"/>
      <c r="S12" s="30"/>
    </row>
    <row r="13" spans="1:19" ht="25.7" customHeight="1" x14ac:dyDescent="0.3">
      <c r="A13" s="38">
        <v>8</v>
      </c>
      <c r="B13" s="43" t="s">
        <v>44</v>
      </c>
      <c r="C13" s="44">
        <v>2</v>
      </c>
      <c r="D13" s="44">
        <v>96864</v>
      </c>
      <c r="E13" s="45">
        <v>193728</v>
      </c>
      <c r="F13" s="44"/>
      <c r="G13" s="44"/>
      <c r="H13" s="45">
        <v>0</v>
      </c>
      <c r="I13" s="44">
        <v>0</v>
      </c>
      <c r="J13" s="44"/>
      <c r="K13" s="45">
        <v>0</v>
      </c>
      <c r="L13" s="46">
        <v>0</v>
      </c>
      <c r="M13" s="44">
        <v>193728</v>
      </c>
      <c r="N13" s="47">
        <v>193.72800000000001</v>
      </c>
      <c r="O13" s="25">
        <v>193921.728</v>
      </c>
      <c r="P13" s="20">
        <v>193.9</v>
      </c>
      <c r="Q13" s="30"/>
      <c r="R13" s="30"/>
      <c r="S13" s="30"/>
    </row>
    <row r="14" spans="1:19" ht="24" customHeight="1" x14ac:dyDescent="0.3">
      <c r="A14" s="38">
        <v>9</v>
      </c>
      <c r="B14" s="43" t="s">
        <v>55</v>
      </c>
      <c r="C14" s="44">
        <v>2</v>
      </c>
      <c r="D14" s="44">
        <v>96864</v>
      </c>
      <c r="E14" s="45">
        <v>193728</v>
      </c>
      <c r="F14" s="44"/>
      <c r="G14" s="44"/>
      <c r="H14" s="45">
        <v>0</v>
      </c>
      <c r="I14" s="44"/>
      <c r="J14" s="44"/>
      <c r="K14" s="45">
        <v>0</v>
      </c>
      <c r="L14" s="46">
        <v>0</v>
      </c>
      <c r="M14" s="44">
        <v>193728</v>
      </c>
      <c r="N14" s="47">
        <v>193.72800000000001</v>
      </c>
      <c r="O14" s="25">
        <v>193921.728</v>
      </c>
      <c r="P14" s="20">
        <v>193.9</v>
      </c>
      <c r="Q14" s="30"/>
      <c r="R14" s="30"/>
      <c r="S14" s="30"/>
    </row>
    <row r="15" spans="1:19" ht="25.7" customHeight="1" x14ac:dyDescent="0.3">
      <c r="A15" s="38">
        <v>10</v>
      </c>
      <c r="B15" s="43" t="s">
        <v>45</v>
      </c>
      <c r="C15" s="44">
        <v>1</v>
      </c>
      <c r="D15" s="44">
        <v>96864</v>
      </c>
      <c r="E15" s="45">
        <v>96864</v>
      </c>
      <c r="F15" s="44"/>
      <c r="G15" s="44"/>
      <c r="H15" s="45">
        <v>0</v>
      </c>
      <c r="I15" s="44">
        <v>7</v>
      </c>
      <c r="J15" s="44">
        <v>15000</v>
      </c>
      <c r="K15" s="45">
        <v>105000</v>
      </c>
      <c r="L15" s="46">
        <v>105000</v>
      </c>
      <c r="M15" s="44">
        <v>201864</v>
      </c>
      <c r="N15" s="47">
        <v>201.864</v>
      </c>
      <c r="O15" s="25">
        <v>202065.864</v>
      </c>
      <c r="P15" s="20">
        <v>202.1</v>
      </c>
      <c r="Q15" s="30"/>
      <c r="R15" s="30"/>
      <c r="S15" s="30"/>
    </row>
    <row r="16" spans="1:19" ht="31.7" customHeight="1" x14ac:dyDescent="0.3">
      <c r="A16" s="38">
        <v>11</v>
      </c>
      <c r="B16" s="86" t="s">
        <v>52</v>
      </c>
      <c r="C16" s="44">
        <v>5</v>
      </c>
      <c r="D16" s="44">
        <v>96864</v>
      </c>
      <c r="E16" s="45">
        <v>484320</v>
      </c>
      <c r="F16" s="44"/>
      <c r="G16" s="44"/>
      <c r="H16" s="45">
        <v>0</v>
      </c>
      <c r="I16" s="44"/>
      <c r="J16" s="44"/>
      <c r="K16" s="45">
        <v>0</v>
      </c>
      <c r="L16" s="46">
        <v>0</v>
      </c>
      <c r="M16" s="44">
        <v>484320</v>
      </c>
      <c r="N16" s="47">
        <v>484.32</v>
      </c>
      <c r="O16" s="25">
        <v>484804.32</v>
      </c>
      <c r="P16" s="20">
        <v>484.8</v>
      </c>
      <c r="Q16" s="30"/>
      <c r="R16" s="30"/>
      <c r="S16" s="30"/>
    </row>
    <row r="17" spans="1:19" ht="29.1" customHeight="1" x14ac:dyDescent="0.3">
      <c r="A17" s="38">
        <v>12</v>
      </c>
      <c r="B17" s="43" t="s">
        <v>46</v>
      </c>
      <c r="C17" s="44"/>
      <c r="D17" s="44"/>
      <c r="E17" s="45">
        <v>0</v>
      </c>
      <c r="F17" s="44">
        <v>2</v>
      </c>
      <c r="G17" s="44">
        <v>31296</v>
      </c>
      <c r="H17" s="45">
        <v>62592</v>
      </c>
      <c r="I17" s="44">
        <v>7</v>
      </c>
      <c r="J17" s="44">
        <v>15000</v>
      </c>
      <c r="K17" s="45">
        <v>105000</v>
      </c>
      <c r="L17" s="46">
        <v>167592</v>
      </c>
      <c r="M17" s="44">
        <v>167592</v>
      </c>
      <c r="N17" s="47">
        <v>167.59200000000001</v>
      </c>
      <c r="O17" s="25">
        <v>167759.592</v>
      </c>
      <c r="P17" s="20">
        <v>167.8</v>
      </c>
      <c r="Q17" s="30"/>
      <c r="R17" s="30"/>
      <c r="S17" s="30"/>
    </row>
    <row r="18" spans="1:19" ht="24" customHeight="1" x14ac:dyDescent="0.3">
      <c r="A18" s="38">
        <v>13</v>
      </c>
      <c r="B18" s="43" t="s">
        <v>47</v>
      </c>
      <c r="C18" s="44">
        <v>2</v>
      </c>
      <c r="D18" s="44">
        <v>96864</v>
      </c>
      <c r="E18" s="45">
        <v>193728</v>
      </c>
      <c r="F18" s="44"/>
      <c r="G18" s="44"/>
      <c r="H18" s="45">
        <v>0</v>
      </c>
      <c r="I18" s="44"/>
      <c r="J18" s="44"/>
      <c r="K18" s="45">
        <v>0</v>
      </c>
      <c r="L18" s="46">
        <v>0</v>
      </c>
      <c r="M18" s="44">
        <v>193728</v>
      </c>
      <c r="N18" s="47">
        <v>193.72800000000001</v>
      </c>
      <c r="O18" s="25">
        <v>193921.728</v>
      </c>
      <c r="P18" s="20">
        <v>193.9</v>
      </c>
      <c r="Q18" s="30"/>
      <c r="R18" s="30"/>
      <c r="S18" s="30"/>
    </row>
    <row r="19" spans="1:19" ht="22.7" customHeight="1" x14ac:dyDescent="0.3">
      <c r="A19" s="38">
        <v>14</v>
      </c>
      <c r="B19" s="43" t="s">
        <v>48</v>
      </c>
      <c r="C19" s="44">
        <v>6</v>
      </c>
      <c r="D19" s="44">
        <v>96864</v>
      </c>
      <c r="E19" s="45">
        <v>581184</v>
      </c>
      <c r="F19" s="44"/>
      <c r="G19" s="44"/>
      <c r="H19" s="45">
        <v>0</v>
      </c>
      <c r="I19" s="44">
        <v>6</v>
      </c>
      <c r="J19" s="44">
        <v>15000</v>
      </c>
      <c r="K19" s="45">
        <v>90000</v>
      </c>
      <c r="L19" s="46">
        <v>90000</v>
      </c>
      <c r="M19" s="44">
        <v>671184</v>
      </c>
      <c r="N19" s="47">
        <v>671.18399999999997</v>
      </c>
      <c r="O19" s="25">
        <v>671855.18400000001</v>
      </c>
      <c r="P19" s="20">
        <v>671.9</v>
      </c>
      <c r="Q19" s="30"/>
      <c r="R19" s="30"/>
      <c r="S19" s="30"/>
    </row>
    <row r="20" spans="1:19" ht="25.7" customHeight="1" x14ac:dyDescent="0.3">
      <c r="A20" s="38">
        <v>15</v>
      </c>
      <c r="B20" s="43" t="s">
        <v>49</v>
      </c>
      <c r="C20" s="44">
        <v>6</v>
      </c>
      <c r="D20" s="44">
        <v>96864</v>
      </c>
      <c r="E20" s="45">
        <v>581184</v>
      </c>
      <c r="F20" s="44"/>
      <c r="G20" s="44"/>
      <c r="H20" s="45">
        <v>0</v>
      </c>
      <c r="I20" s="44"/>
      <c r="J20" s="44"/>
      <c r="K20" s="45">
        <v>0</v>
      </c>
      <c r="L20" s="46">
        <v>0</v>
      </c>
      <c r="M20" s="44">
        <v>581184</v>
      </c>
      <c r="N20" s="47">
        <v>581.18399999999997</v>
      </c>
      <c r="O20" s="25">
        <v>581765.18400000001</v>
      </c>
      <c r="P20" s="20">
        <v>581.79999999999995</v>
      </c>
      <c r="Q20" s="30"/>
      <c r="R20" s="30"/>
      <c r="S20" s="30"/>
    </row>
    <row r="21" spans="1:19" ht="29.1" customHeight="1" x14ac:dyDescent="0.3">
      <c r="A21" s="236" t="s">
        <v>8</v>
      </c>
      <c r="B21" s="236"/>
      <c r="C21" s="72">
        <v>55</v>
      </c>
      <c r="D21" s="72">
        <v>96864</v>
      </c>
      <c r="E21" s="115">
        <v>5327520</v>
      </c>
      <c r="F21" s="72">
        <v>10</v>
      </c>
      <c r="G21" s="72">
        <v>31296</v>
      </c>
      <c r="H21" s="115">
        <v>312960</v>
      </c>
      <c r="I21" s="72">
        <v>29</v>
      </c>
      <c r="J21" s="72">
        <v>15000</v>
      </c>
      <c r="K21" s="115">
        <v>435000</v>
      </c>
      <c r="L21" s="122">
        <v>747960</v>
      </c>
      <c r="M21" s="72">
        <v>6075480</v>
      </c>
      <c r="N21" s="73">
        <v>6075.48</v>
      </c>
      <c r="O21" s="24">
        <v>6081555.4800000014</v>
      </c>
      <c r="P21" s="48">
        <v>6081.6999999999989</v>
      </c>
      <c r="Q21" s="30"/>
      <c r="R21" s="30"/>
      <c r="S21" s="30"/>
    </row>
    <row r="22" spans="1:19" ht="62.45" customHeight="1" x14ac:dyDescent="0.3">
      <c r="A22" s="237" t="s">
        <v>29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S22" s="23"/>
    </row>
    <row r="23" spans="1:19" ht="33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S23" s="23"/>
    </row>
    <row r="24" spans="1:19" ht="70.349999999999994" customHeight="1" x14ac:dyDescent="0.25">
      <c r="A24" s="161" t="s">
        <v>39</v>
      </c>
      <c r="B24" s="161"/>
      <c r="C24" s="161"/>
      <c r="D24" s="161"/>
      <c r="E24" s="161"/>
      <c r="F24" s="161"/>
      <c r="G24" s="161"/>
      <c r="H24" s="161"/>
      <c r="I24" s="161"/>
      <c r="J24" s="82" t="s">
        <v>9</v>
      </c>
      <c r="K24" s="82" t="s">
        <v>10</v>
      </c>
      <c r="L24" s="82" t="s">
        <v>11</v>
      </c>
      <c r="M24" s="17" t="s">
        <v>5</v>
      </c>
      <c r="N24" s="23"/>
      <c r="O24" s="23"/>
      <c r="P24" s="23"/>
      <c r="S24" s="23"/>
    </row>
    <row r="25" spans="1:19" ht="34.35" customHeight="1" x14ac:dyDescent="0.3">
      <c r="A25" s="238" t="s">
        <v>12</v>
      </c>
      <c r="B25" s="238"/>
      <c r="C25" s="238"/>
      <c r="D25" s="238"/>
      <c r="E25" s="238"/>
      <c r="F25" s="238"/>
      <c r="G25" s="238"/>
      <c r="H25" s="238"/>
      <c r="I25" s="238"/>
      <c r="J25" s="71"/>
      <c r="K25" s="71"/>
      <c r="L25" s="24">
        <v>29628.846000000001</v>
      </c>
      <c r="M25" s="48">
        <v>29628.846000000001</v>
      </c>
      <c r="S25" s="23"/>
    </row>
    <row r="26" spans="1:19" ht="30.6" customHeight="1" thickBot="1" x14ac:dyDescent="0.35">
      <c r="A26" s="165" t="s">
        <v>13</v>
      </c>
      <c r="B26" s="166"/>
      <c r="C26" s="166"/>
      <c r="D26" s="166"/>
      <c r="E26" s="166"/>
      <c r="F26" s="166"/>
      <c r="G26" s="166"/>
      <c r="H26" s="166"/>
      <c r="I26" s="167"/>
      <c r="J26" s="35"/>
      <c r="K26" s="35"/>
      <c r="L26" s="36">
        <v>106.2</v>
      </c>
      <c r="M26" s="20">
        <v>106.2</v>
      </c>
      <c r="S26" s="23"/>
    </row>
    <row r="27" spans="1:19" ht="30.6" customHeight="1" x14ac:dyDescent="0.3">
      <c r="A27" s="155" t="s">
        <v>20</v>
      </c>
      <c r="B27" s="156"/>
      <c r="C27" s="156"/>
      <c r="D27" s="156"/>
      <c r="E27" s="156"/>
      <c r="F27" s="156"/>
      <c r="G27" s="156"/>
      <c r="H27" s="156"/>
      <c r="I27" s="157"/>
      <c r="J27" s="33">
        <f>J28+J29</f>
        <v>9</v>
      </c>
      <c r="K27" s="37">
        <v>3280.2939999999999</v>
      </c>
      <c r="L27" s="34">
        <v>29522.646000000001</v>
      </c>
      <c r="M27" s="48">
        <v>29522.646000000001</v>
      </c>
      <c r="S27" s="23"/>
    </row>
    <row r="28" spans="1:19" ht="23.45" customHeight="1" x14ac:dyDescent="0.3">
      <c r="A28" s="158" t="s">
        <v>53</v>
      </c>
      <c r="B28" s="159"/>
      <c r="C28" s="159"/>
      <c r="D28" s="159"/>
      <c r="E28" s="159"/>
      <c r="F28" s="159"/>
      <c r="G28" s="159"/>
      <c r="H28" s="159"/>
      <c r="I28" s="160"/>
      <c r="J28" s="38">
        <v>5</v>
      </c>
      <c r="K28" s="25">
        <f>$K$27</f>
        <v>3280.2939999999999</v>
      </c>
      <c r="L28" s="39">
        <v>16401.47</v>
      </c>
      <c r="M28" s="20">
        <v>16401.400000000001</v>
      </c>
      <c r="S28" s="23"/>
    </row>
    <row r="29" spans="1:19" ht="23.45" customHeight="1" thickBot="1" x14ac:dyDescent="0.35">
      <c r="A29" s="171" t="s">
        <v>51</v>
      </c>
      <c r="B29" s="172"/>
      <c r="C29" s="172"/>
      <c r="D29" s="172"/>
      <c r="E29" s="172"/>
      <c r="F29" s="172"/>
      <c r="G29" s="172"/>
      <c r="H29" s="172"/>
      <c r="I29" s="173"/>
      <c r="J29" s="40">
        <v>4</v>
      </c>
      <c r="K29" s="41">
        <f>$K$27</f>
        <v>3280.2939999999999</v>
      </c>
      <c r="L29" s="42">
        <v>13121.175999999999</v>
      </c>
      <c r="M29" s="20">
        <v>13121.2</v>
      </c>
      <c r="O29" s="81"/>
      <c r="S29" s="23"/>
    </row>
    <row r="30" spans="1:19" ht="30.6" customHeight="1" x14ac:dyDescent="0.25">
      <c r="A30" s="246"/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7"/>
      <c r="O30" s="231"/>
      <c r="P30" s="231"/>
      <c r="S30" s="23"/>
    </row>
    <row r="31" spans="1:19" ht="30.6" customHeight="1" x14ac:dyDescent="0.25">
      <c r="A31" s="245" t="s">
        <v>30</v>
      </c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32"/>
      <c r="N31" s="32"/>
      <c r="O31" s="231"/>
      <c r="P31" s="231"/>
      <c r="S31" s="23"/>
    </row>
    <row r="32" spans="1:19" ht="15" customHeight="1" thickBot="1" x14ac:dyDescent="0.3">
      <c r="O32" s="231"/>
      <c r="P32" s="231"/>
      <c r="S32" s="23"/>
    </row>
    <row r="33" spans="1:19" ht="81" customHeight="1" thickBot="1" x14ac:dyDescent="0.3">
      <c r="A33" s="168" t="s">
        <v>39</v>
      </c>
      <c r="B33" s="169"/>
      <c r="C33" s="169"/>
      <c r="D33" s="169"/>
      <c r="E33" s="169"/>
      <c r="F33" s="169"/>
      <c r="G33" s="169"/>
      <c r="H33" s="169"/>
      <c r="I33" s="170"/>
      <c r="J33" s="5" t="s">
        <v>14</v>
      </c>
      <c r="K33" s="5" t="s">
        <v>10</v>
      </c>
      <c r="L33" s="6" t="s">
        <v>11</v>
      </c>
      <c r="M33" s="28" t="s">
        <v>5</v>
      </c>
      <c r="O33" s="231"/>
      <c r="P33" s="231"/>
      <c r="S33" s="23"/>
    </row>
    <row r="34" spans="1:19" ht="32.450000000000003" customHeight="1" thickBot="1" x14ac:dyDescent="0.35">
      <c r="A34" s="239" t="s">
        <v>12</v>
      </c>
      <c r="B34" s="240"/>
      <c r="C34" s="240"/>
      <c r="D34" s="240"/>
      <c r="E34" s="240"/>
      <c r="F34" s="240"/>
      <c r="G34" s="240"/>
      <c r="H34" s="240"/>
      <c r="I34" s="241"/>
      <c r="J34" s="49"/>
      <c r="K34" s="49"/>
      <c r="L34" s="91">
        <v>449.61</v>
      </c>
      <c r="M34" s="51">
        <v>449.6</v>
      </c>
      <c r="N34" s="4"/>
      <c r="O34" s="231"/>
      <c r="P34" s="231"/>
      <c r="S34" s="23"/>
    </row>
    <row r="35" spans="1:19" ht="29.45" customHeight="1" x14ac:dyDescent="0.3">
      <c r="A35" s="242" t="s">
        <v>15</v>
      </c>
      <c r="B35" s="243"/>
      <c r="C35" s="243"/>
      <c r="D35" s="243"/>
      <c r="E35" s="243"/>
      <c r="F35" s="243"/>
      <c r="G35" s="243"/>
      <c r="H35" s="243"/>
      <c r="I35" s="244"/>
      <c r="J35" s="33">
        <f>SUM(J36:J37)</f>
        <v>3</v>
      </c>
      <c r="K35" s="52">
        <v>149.87</v>
      </c>
      <c r="L35" s="91">
        <v>449.61</v>
      </c>
      <c r="M35" s="53">
        <v>449.6</v>
      </c>
      <c r="N35" s="4"/>
      <c r="O35" s="231"/>
      <c r="P35" s="231"/>
      <c r="S35" s="23"/>
    </row>
    <row r="36" spans="1:19" ht="23.1" customHeight="1" x14ac:dyDescent="0.3">
      <c r="A36" s="158" t="s">
        <v>51</v>
      </c>
      <c r="B36" s="159"/>
      <c r="C36" s="159"/>
      <c r="D36" s="159"/>
      <c r="E36" s="159"/>
      <c r="F36" s="159"/>
      <c r="G36" s="159"/>
      <c r="H36" s="159"/>
      <c r="I36" s="160"/>
      <c r="J36" s="38">
        <v>1</v>
      </c>
      <c r="K36" s="54">
        <v>149.87</v>
      </c>
      <c r="L36" s="91">
        <v>149.87</v>
      </c>
      <c r="M36" s="55">
        <v>149.9</v>
      </c>
      <c r="N36" s="4"/>
      <c r="O36" s="231"/>
      <c r="P36" s="231"/>
      <c r="S36" s="23"/>
    </row>
    <row r="37" spans="1:19" ht="26.45" customHeight="1" thickBot="1" x14ac:dyDescent="0.35">
      <c r="A37" s="171" t="s">
        <v>42</v>
      </c>
      <c r="B37" s="172"/>
      <c r="C37" s="172"/>
      <c r="D37" s="172"/>
      <c r="E37" s="172"/>
      <c r="F37" s="172"/>
      <c r="G37" s="172"/>
      <c r="H37" s="172"/>
      <c r="I37" s="173"/>
      <c r="J37" s="40">
        <v>2</v>
      </c>
      <c r="K37" s="56">
        <v>149.87</v>
      </c>
      <c r="L37" s="91">
        <v>299.74</v>
      </c>
      <c r="M37" s="110">
        <v>299.7</v>
      </c>
      <c r="N37" s="4"/>
      <c r="O37" s="231"/>
      <c r="P37" s="231"/>
      <c r="S37" s="23"/>
    </row>
    <row r="38" spans="1:19" ht="24.6" customHeight="1" thickBot="1" x14ac:dyDescent="0.35">
      <c r="A38" s="248" t="s">
        <v>7</v>
      </c>
      <c r="B38" s="248"/>
      <c r="C38" s="248"/>
      <c r="D38" s="248"/>
      <c r="E38" s="248"/>
      <c r="F38" s="248"/>
      <c r="G38" s="248"/>
      <c r="H38" s="248"/>
      <c r="I38" s="248"/>
      <c r="J38" s="79"/>
      <c r="K38" s="79"/>
      <c r="L38" s="79"/>
      <c r="M38" s="85">
        <v>9</v>
      </c>
      <c r="O38" s="231"/>
      <c r="P38" s="231"/>
      <c r="S38" s="23"/>
    </row>
    <row r="39" spans="1:19" ht="34.35" customHeight="1" thickBot="1" x14ac:dyDescent="0.35">
      <c r="A39" s="249" t="s">
        <v>23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1"/>
      <c r="M39" s="80">
        <v>36169.146000000001</v>
      </c>
      <c r="N39" s="4"/>
      <c r="O39" s="231"/>
      <c r="P39" s="231"/>
      <c r="S39" s="23"/>
    </row>
    <row r="40" spans="1:19" ht="18.75" x14ac:dyDescent="0.3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8"/>
      <c r="O40" s="16"/>
      <c r="S40" s="23"/>
    </row>
    <row r="41" spans="1:19" ht="18.75" x14ac:dyDescent="0.3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S41" s="23"/>
    </row>
    <row r="42" spans="1:19" ht="57.6" customHeight="1" x14ac:dyDescent="0.3">
      <c r="A42" s="185" t="s">
        <v>62</v>
      </c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S42" s="23"/>
    </row>
    <row r="43" spans="1:19" x14ac:dyDescent="0.25">
      <c r="S43" s="23"/>
    </row>
    <row r="44" spans="1:19" x14ac:dyDescent="0.25">
      <c r="S44" s="23"/>
    </row>
    <row r="45" spans="1:19" x14ac:dyDescent="0.25">
      <c r="S45" s="23"/>
    </row>
    <row r="46" spans="1:19" x14ac:dyDescent="0.25">
      <c r="S46" s="23"/>
    </row>
    <row r="47" spans="1:19" x14ac:dyDescent="0.25">
      <c r="S47" s="23"/>
    </row>
  </sheetData>
  <mergeCells count="34">
    <mergeCell ref="A42:M42"/>
    <mergeCell ref="O30:P39"/>
    <mergeCell ref="A30:M30"/>
    <mergeCell ref="A38:I38"/>
    <mergeCell ref="A36:I36"/>
    <mergeCell ref="A37:I37"/>
    <mergeCell ref="A39:L39"/>
    <mergeCell ref="A28:I28"/>
    <mergeCell ref="A29:I29"/>
    <mergeCell ref="A33:I33"/>
    <mergeCell ref="A34:I34"/>
    <mergeCell ref="A35:I35"/>
    <mergeCell ref="A31:L31"/>
    <mergeCell ref="A1:P1"/>
    <mergeCell ref="A3:A5"/>
    <mergeCell ref="B3:B5"/>
    <mergeCell ref="C3:E3"/>
    <mergeCell ref="N3:N5"/>
    <mergeCell ref="O3:O5"/>
    <mergeCell ref="P3:P5"/>
    <mergeCell ref="F3:L3"/>
    <mergeCell ref="I4:K4"/>
    <mergeCell ref="L4:L5"/>
    <mergeCell ref="M3:M5"/>
    <mergeCell ref="C4:C5"/>
    <mergeCell ref="D4:D5"/>
    <mergeCell ref="E4:E5"/>
    <mergeCell ref="F4:H4"/>
    <mergeCell ref="A27:I27"/>
    <mergeCell ref="A21:B21"/>
    <mergeCell ref="A22:P22"/>
    <mergeCell ref="A24:I24"/>
    <mergeCell ref="A25:I25"/>
    <mergeCell ref="A26:I26"/>
  </mergeCells>
  <printOptions horizontalCentered="1"/>
  <pageMargins left="0" right="0" top="0.39370078740157483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финансы 2019</vt:lpstr>
      <vt:lpstr>финансы 2020</vt:lpstr>
      <vt:lpstr>финансы 2021</vt:lpstr>
      <vt:lpstr>'финансы 2021'!Область_печати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Кордюков Андрей Анатольевич</dc:creator>
  <cp:lastModifiedBy>Пользователь Минфин области</cp:lastModifiedBy>
  <cp:lastPrinted>2018-11-07T05:10:44Z</cp:lastPrinted>
  <dcterms:created xsi:type="dcterms:W3CDTF">2018-05-10T03:30:25Z</dcterms:created>
  <dcterms:modified xsi:type="dcterms:W3CDTF">2018-11-06T04:46:50Z</dcterms:modified>
</cp:coreProperties>
</file>